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Nouveau dossier (9)\"/>
    </mc:Choice>
  </mc:AlternateContent>
  <xr:revisionPtr revIDLastSave="0" documentId="13_ncr:1_{232E4578-82F6-4F6C-99DE-78728D527334}" xr6:coauthVersionLast="37" xr6:coauthVersionMax="37" xr10:uidLastSave="{00000000-0000-0000-0000-000000000000}"/>
  <bookViews>
    <workbookView xWindow="240" yWindow="75" windowWidth="20055" windowHeight="7935" activeTab="2" xr2:uid="{00000000-000D-0000-FFFF-FFFF00000000}"/>
  </bookViews>
  <sheets>
    <sheet name="PDG" sheetId="3" r:id="rId1"/>
    <sheet name="Les départs" sheetId="1" r:id="rId2"/>
    <sheet name="Resultat" sheetId="2" r:id="rId3"/>
    <sheet name="Synoptique" sheetId="5" r:id="rId4"/>
    <sheet name="BD Conversation Puissance" sheetId="4" r:id="rId5"/>
  </sheets>
  <definedNames>
    <definedName name="_xlnm.Print_Titles" localSheetId="1">'Les départs'!$1:$1</definedName>
    <definedName name="_xlnm.Print_Titles" localSheetId="2">Resultat!$1:$1</definedName>
    <definedName name="_xlnm.Print_Area" localSheetId="1">Tableau2[#All]</definedName>
    <definedName name="_xlnm.Print_Area" localSheetId="0">PDG!$A$1:$D$37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5" l="1"/>
  <c r="M22" i="5"/>
  <c r="M20" i="5"/>
  <c r="M18" i="5"/>
  <c r="M14" i="5"/>
  <c r="M11" i="5"/>
  <c r="M9" i="5"/>
  <c r="M7" i="5"/>
  <c r="E10" i="5"/>
  <c r="E5" i="5"/>
  <c r="E7" i="5"/>
  <c r="E3" i="5"/>
  <c r="F2" i="1"/>
  <c r="L2" i="1"/>
  <c r="M2" i="1"/>
  <c r="F3" i="1"/>
  <c r="L3" i="1"/>
  <c r="M3" i="1"/>
  <c r="F4" i="1"/>
  <c r="F5" i="1"/>
  <c r="F6" i="1"/>
  <c r="F7" i="1"/>
  <c r="F8" i="1"/>
  <c r="F9" i="1"/>
  <c r="L4" i="1"/>
  <c r="L5" i="1"/>
  <c r="L6" i="1"/>
  <c r="L7" i="1"/>
  <c r="L8" i="1"/>
  <c r="L9" i="1"/>
  <c r="M4" i="1"/>
  <c r="M5" i="1"/>
  <c r="M6" i="1"/>
  <c r="M7" i="1"/>
  <c r="M8" i="1"/>
  <c r="M9" i="1"/>
  <c r="N8" i="1" l="1"/>
  <c r="N7" i="1"/>
  <c r="N6" i="1"/>
  <c r="N5" i="1"/>
  <c r="N4" i="1"/>
  <c r="C3" i="2"/>
  <c r="N9" i="1"/>
  <c r="E4" i="2"/>
  <c r="G4" i="2" s="1"/>
  <c r="H4" i="2" s="1"/>
  <c r="E5" i="2"/>
  <c r="C5" i="2"/>
  <c r="C4" i="2"/>
  <c r="E3" i="2"/>
  <c r="N3" i="1"/>
  <c r="N2" i="1"/>
  <c r="B4" i="4"/>
  <c r="J3" i="2" l="1"/>
  <c r="C7" i="2"/>
  <c r="J7" i="2" s="1"/>
  <c r="M10" i="5"/>
  <c r="G3" i="2"/>
  <c r="H3" i="2" s="1"/>
  <c r="E7" i="2"/>
  <c r="J4" i="2"/>
  <c r="M8" i="5"/>
  <c r="M12" i="5"/>
  <c r="J5" i="2"/>
  <c r="M19" i="5"/>
  <c r="G5" i="2"/>
  <c r="M21" i="5"/>
  <c r="G7" i="2"/>
  <c r="E6" i="5"/>
  <c r="E4" i="5"/>
  <c r="E11" i="5"/>
  <c r="M13" i="5"/>
  <c r="M15" i="5"/>
  <c r="E8" i="5"/>
  <c r="B2" i="4"/>
  <c r="B5" i="4"/>
  <c r="H5" i="2" l="1"/>
  <c r="M23" i="5"/>
  <c r="E9" i="5"/>
  <c r="M26" i="5" l="1"/>
  <c r="M24" i="5"/>
  <c r="H7" i="2"/>
</calcChain>
</file>

<file path=xl/sharedStrings.xml><?xml version="1.0" encoding="utf-8"?>
<sst xmlns="http://schemas.openxmlformats.org/spreadsheetml/2006/main" count="153" uniqueCount="73">
  <si>
    <t>REPERE</t>
  </si>
  <si>
    <t>ARMOIRE</t>
  </si>
  <si>
    <t>CABLE</t>
  </si>
  <si>
    <t>MONO</t>
  </si>
  <si>
    <t>TETRA</t>
  </si>
  <si>
    <t>Ondulé</t>
  </si>
  <si>
    <t>Secouru</t>
  </si>
  <si>
    <t>Alimentation</t>
  </si>
  <si>
    <t>DESCRIPTION</t>
  </si>
  <si>
    <t>Categorie</t>
  </si>
  <si>
    <t>Facteur</t>
  </si>
  <si>
    <t>Normal</t>
  </si>
  <si>
    <t>Unité</t>
  </si>
  <si>
    <t>kVA</t>
  </si>
  <si>
    <t>W</t>
  </si>
  <si>
    <t>A</t>
  </si>
  <si>
    <t>kW</t>
  </si>
  <si>
    <t>K</t>
  </si>
  <si>
    <t>Puissance en W avec K</t>
  </si>
  <si>
    <t>PUISSANCE en W</t>
  </si>
  <si>
    <t>Facteur de simultaneité</t>
  </si>
  <si>
    <t>Cos PHI</t>
  </si>
  <si>
    <t>Coefficent pour passer en W</t>
  </si>
  <si>
    <t>GENERALITE</t>
  </si>
  <si>
    <t>Coefficient d'utilisation : K en fonction des catégories des alimentations</t>
  </si>
  <si>
    <t>Puissance Armoire en W sans Coef K</t>
  </si>
  <si>
    <t>Puissance Armoire en W Avec Coef K</t>
  </si>
  <si>
    <t>Intensité avec facteur de réserve</t>
  </si>
  <si>
    <t>Facteur de réserve</t>
  </si>
  <si>
    <t>Armoires :</t>
  </si>
  <si>
    <t>Disjoncteur Retenu</t>
  </si>
  <si>
    <t>Intensité avec COEF</t>
  </si>
  <si>
    <t>Intensité SANS COEF</t>
  </si>
  <si>
    <t>PUISSANCE</t>
  </si>
  <si>
    <t>VA</t>
  </si>
  <si>
    <t>ARMOIRE2</t>
  </si>
  <si>
    <t>Type</t>
  </si>
  <si>
    <t>LES DEPARTS ( HORS ALIMENTATION INTER ARMOIRES )</t>
  </si>
  <si>
    <t>TOTAL des Armoires GENERAUX</t>
  </si>
  <si>
    <t>CVC.064</t>
  </si>
  <si>
    <t>CVC.</t>
  </si>
  <si>
    <t>TGBT</t>
  </si>
  <si>
    <t>3G2.5</t>
  </si>
  <si>
    <t xml:space="preserve">Sèche-mains  1 et 2  </t>
  </si>
  <si>
    <t>PC.124</t>
  </si>
  <si>
    <t>PC.</t>
  </si>
  <si>
    <t>PC  Ménage  Back Office</t>
  </si>
  <si>
    <t>PC.123A</t>
  </si>
  <si>
    <t>PC  Local Poubelle  et TGBT</t>
  </si>
  <si>
    <t>CVC.060</t>
  </si>
  <si>
    <t xml:space="preserve">BEC 1    </t>
  </si>
  <si>
    <t>F.019</t>
  </si>
  <si>
    <t>F.</t>
  </si>
  <si>
    <t xml:space="preserve">Robinet  électronique  </t>
  </si>
  <si>
    <t>F.076</t>
  </si>
  <si>
    <t xml:space="preserve">Badgeuse    </t>
  </si>
  <si>
    <t>F.031</t>
  </si>
  <si>
    <t>5G6</t>
  </si>
  <si>
    <t xml:space="preserve">Camion Frigo    </t>
  </si>
  <si>
    <t>F.401</t>
  </si>
  <si>
    <t>5G2.5</t>
  </si>
  <si>
    <t xml:space="preserve">PC  Karcher  </t>
  </si>
  <si>
    <t>FORMATIONS</t>
  </si>
  <si>
    <t>PLS APPLICAD</t>
  </si>
  <si>
    <t>EXEMPLE</t>
  </si>
  <si>
    <t>TGBT-NORMAL</t>
  </si>
  <si>
    <t>4x40A</t>
  </si>
  <si>
    <t>TD1</t>
  </si>
  <si>
    <t>TD2</t>
  </si>
  <si>
    <t>TD1-NORMAL</t>
  </si>
  <si>
    <t>TD2-NORMAL</t>
  </si>
  <si>
    <t>4x10A</t>
  </si>
  <si>
    <t>4x16A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</si>
</sst>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&quot;A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/>
    <xf numFmtId="0" fontId="0" fillId="0" borderId="4" xfId="0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2" fontId="5" fillId="0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7" borderId="0" xfId="0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0" fontId="0" fillId="3" borderId="3" xfId="0" quotePrefix="1" applyFill="1" applyBorder="1"/>
    <xf numFmtId="0" fontId="5" fillId="3" borderId="1" xfId="0" quotePrefix="1" applyFont="1" applyFill="1" applyBorder="1"/>
    <xf numFmtId="0" fontId="0" fillId="3" borderId="1" xfId="0" quotePrefix="1" applyFill="1" applyBorder="1"/>
    <xf numFmtId="0" fontId="0" fillId="0" borderId="1" xfId="0" quotePrefix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0" xfId="0" applyFont="1" applyFill="1" applyBorder="1"/>
    <xf numFmtId="0" fontId="5" fillId="0" borderId="8" xfId="0" applyNumberFormat="1" applyFont="1" applyFill="1" applyBorder="1"/>
    <xf numFmtId="2" fontId="5" fillId="0" borderId="8" xfId="0" applyNumberFormat="1" applyFont="1" applyFill="1" applyBorder="1"/>
    <xf numFmtId="0" fontId="5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62140</xdr:rowOff>
    </xdr:from>
    <xdr:to>
      <xdr:col>2</xdr:col>
      <xdr:colOff>746113</xdr:colOff>
      <xdr:row>9</xdr:row>
      <xdr:rowOff>571501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280B08-26E7-46C1-8CBA-1E92A38C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640"/>
          <a:ext cx="2270113" cy="5029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315803</xdr:colOff>
      <xdr:row>7</xdr:row>
      <xdr:rowOff>86586</xdr:rowOff>
    </xdr:from>
    <xdr:ext cx="2271845" cy="4162478"/>
    <xdr:pic>
      <xdr:nvPicPr>
        <xdr:cNvPr id="3" name="Image 2">
          <a:extLst>
            <a:ext uri="{FF2B5EF4-FFF2-40B4-BE49-F238E27FC236}">
              <a16:creationId xmlns:a16="http://schemas.microsoft.com/office/drawing/2014/main" id="{EFDD2312-190D-4976-9BF3-6A1D6153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6576" y="3273131"/>
          <a:ext cx="2271845" cy="416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259773</xdr:colOff>
      <xdr:row>16</xdr:row>
      <xdr:rowOff>103909</xdr:rowOff>
    </xdr:from>
    <xdr:ext cx="2271845" cy="4162478"/>
    <xdr:pic>
      <xdr:nvPicPr>
        <xdr:cNvPr id="4" name="Image 3">
          <a:extLst>
            <a:ext uri="{FF2B5EF4-FFF2-40B4-BE49-F238E27FC236}">
              <a16:creationId xmlns:a16="http://schemas.microsoft.com/office/drawing/2014/main" id="{2374F206-4EF7-4D3A-A5D7-FE3A64CF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148" y="6619009"/>
          <a:ext cx="2271845" cy="416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270905</xdr:colOff>
      <xdr:row>11</xdr:row>
      <xdr:rowOff>332756</xdr:rowOff>
    </xdr:from>
    <xdr:to>
      <xdr:col>7</xdr:col>
      <xdr:colOff>218951</xdr:colOff>
      <xdr:row>12</xdr:row>
      <xdr:rowOff>488620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35B1412C-1BF5-47F6-82A5-8BEF91053C7B}"/>
            </a:ext>
          </a:extLst>
        </xdr:cNvPr>
        <xdr:cNvSpPr/>
      </xdr:nvSpPr>
      <xdr:spPr>
        <a:xfrm>
          <a:off x="1032905" y="6211042"/>
          <a:ext cx="7445582" cy="5368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238989</xdr:colOff>
      <xdr:row>22</xdr:row>
      <xdr:rowOff>325582</xdr:rowOff>
    </xdr:from>
    <xdr:to>
      <xdr:col>8</xdr:col>
      <xdr:colOff>277090</xdr:colOff>
      <xdr:row>23</xdr:row>
      <xdr:rowOff>481446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B19EE072-8688-41DD-833A-E5C9AD51F5EF}"/>
            </a:ext>
          </a:extLst>
        </xdr:cNvPr>
        <xdr:cNvSpPr/>
      </xdr:nvSpPr>
      <xdr:spPr>
        <a:xfrm>
          <a:off x="1201014" y="9164782"/>
          <a:ext cx="5029201" cy="5368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8A7167-9E62-42C4-8BE0-0782BBA084DC}" name="Tableau2" displayName="Tableau2" ref="A1:N9" totalsRowShown="0" headerRowDxfId="32" headerRowBorderDxfId="31" tableBorderDxfId="30" totalsRowBorderDxfId="29">
  <autoFilter ref="A1:N9" xr:uid="{EB0C88E8-2BED-4BFB-AE79-D0E63CAAE72C}"/>
  <tableColumns count="14">
    <tableColumn id="1" xr3:uid="{82B3D744-DCD8-4124-8366-D7F639D68E3F}" name="REPERE" dataDxfId="28"/>
    <tableColumn id="2" xr3:uid="{D97B5C71-0152-4262-A93D-59B7E8878EF4}" name="ARMOIRE" dataDxfId="27"/>
    <tableColumn id="3" xr3:uid="{22C5DF3B-BC69-4332-AE54-A14312DF0574}" name="Normal" dataDxfId="26"/>
    <tableColumn id="4" xr3:uid="{F06B5D31-1722-4519-8C88-1767666343F8}" name="Secouru" dataDxfId="25"/>
    <tableColumn id="5" xr3:uid="{51F6D499-09D9-46F6-A0CC-2F49856E442E}" name="Ondulé" dataDxfId="24"/>
    <tableColumn id="6" xr3:uid="{AB42F5CE-5F6E-484A-8F32-914865AC688A}" name="ARMOIRE2" dataDxfId="23">
      <calculatedColumnFormula>Tableau2[[#This Row],[ARMOIRE]]&amp;"-"&amp;Tableau2[[#This Row],[Normal]]&amp;Tableau2[[#This Row],[Secouru]]&amp;Tableau2[[#This Row],[Ondulé]]</calculatedColumnFormula>
    </tableColumn>
    <tableColumn id="7" xr3:uid="{F765B064-9ACA-4BAF-9D69-EB2BD1F7E3C0}" name="CABLE" dataDxfId="22"/>
    <tableColumn id="8" xr3:uid="{A9CF72F2-A4A7-44D1-9757-A951E3CBA924}" name="DESCRIPTION" dataDxfId="21"/>
    <tableColumn id="9" xr3:uid="{DF770B9F-6585-4CA7-A0C9-8241019078BA}" name="Categorie" dataDxfId="20"/>
    <tableColumn id="10" xr3:uid="{61575E0D-EB99-4F4C-ADAE-549B0E28D1B9}" name="PUISSANCE" dataDxfId="19"/>
    <tableColumn id="11" xr3:uid="{64A0DFF4-9D88-4B07-841C-52C9323AB9E4}" name="Unité" dataDxfId="18"/>
    <tableColumn id="12" xr3:uid="{B0EF80A0-233D-4FEC-8549-9811FEA137CB}" name="PUISSANCE en W" dataDxfId="17">
      <calculatedColumnFormula>Tableau2[[#This Row],[PUISSANCE]]*VLOOKUP(Tableau2[[#This Row],[Unité]],'BD Conversation Puissance'!A:B,2,FALSE)</calculatedColumnFormula>
    </tableColumn>
    <tableColumn id="13" xr3:uid="{06C11D05-9B40-4EE8-B4C9-FFD800998B08}" name="Facteur" dataDxfId="16">
      <calculatedColumnFormula>VLOOKUP(Tableau2[[#This Row],[Categorie]],PDG!B:C,2,)</calculatedColumnFormula>
    </tableColumn>
    <tableColumn id="14" xr3:uid="{BFF8FAC9-4507-47B9-8BC4-62D797DAC2CA}" name="Puissance en W avec K" dataDxfId="15">
      <calculatedColumnFormula>Tableau2[[#This Row],[PUISSANCE en W]]*Tableau2[[#This Row],[Facteur]]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7AB1CC-0946-411F-ACA1-105BDF213BA9}" name="Tableau3" displayName="Tableau3" ref="A1:J7" totalsRowShown="0" headerRowDxfId="14" dataDxfId="12" headerRowBorderDxfId="13" tableBorderDxfId="11" totalsRowBorderDxfId="10">
  <autoFilter ref="A1:J7" xr:uid="{0ED408B4-BE09-44EA-9905-03D5D6ED3A77}"/>
  <tableColumns count="10">
    <tableColumn id="1" xr3:uid="{EDCAF018-12DE-4E0E-8CFD-0D2CFB939DEE}" name="Armoires :" dataDxfId="9"/>
    <tableColumn id="2" xr3:uid="{F8197C27-B293-49FC-A4C2-6FF0233C71A9}" name="Normal" dataDxfId="8"/>
    <tableColumn id="3" xr3:uid="{A4B8CA8E-624C-489B-8400-5B40A8BBC16E}" name="Puissance Armoire en W sans Coef K" dataDxfId="7">
      <calculatedColumnFormula>SUMIF('Les départs'!F:F,Tableau3[[#This Row],[Armoires :]],'Les départs'!L:L)</calculatedColumnFormula>
    </tableColumn>
    <tableColumn id="4" xr3:uid="{C0D0EFBD-916A-49D1-9847-A20895C81B4D}" name="Facteur de simultaneité" dataDxfId="6"/>
    <tableColumn id="5" xr3:uid="{0FD6D2CF-F323-449A-92A9-24A4805BA2CB}" name="Puissance Armoire en W Avec Coef K" dataDxfId="5">
      <calculatedColumnFormula>SUMIF('Les départs'!F:F,Tableau3[[#This Row],[Armoires :]],'Les départs'!N:N)</calculatedColumnFormula>
    </tableColumn>
    <tableColumn id="6" xr3:uid="{F53F4E54-CF1A-4462-866F-2F4ED054CE7B}" name="Alimentation" dataDxfId="4"/>
    <tableColumn id="7" xr3:uid="{07E462BB-E886-4058-8DC6-18853AD152D7}" name="Intensité avec COEF" dataDxfId="3">
      <calculatedColumnFormula>Tableau3[[#This Row],[Puissance Armoire en W Avec Coef K]]/'BD Conversation Puissance'!$E$1/230/VLOOKUP(Tableau3[[#This Row],[Alimentation]],'BD Conversation Puissance'!G:H,2,FALSE)</calculatedColumnFormula>
    </tableColumn>
    <tableColumn id="8" xr3:uid="{DF835FB9-2B4E-42AF-95DD-A3C7AECD5CC3}" name="Intensité avec facteur de réserve" dataDxfId="2">
      <calculatedColumnFormula>Tableau3[[#This Row],[Intensité avec COEF]]*(1+PDG!$C$32)</calculatedColumnFormula>
    </tableColumn>
    <tableColumn id="9" xr3:uid="{5D5C1202-499E-4BD3-BD21-A4634735054F}" name="Disjoncteur Retenu" dataDxfId="1"/>
    <tableColumn id="10" xr3:uid="{C90C5CB6-F265-4671-9849-EDFB60A955CE}" name="Intensité SANS COEF" dataDxfId="0">
      <calculatedColumnFormula>Tableau3[[#This Row],[Puissance Armoire en W sans Coef K]]/'BD Conversation Puissance'!$E$1/230/VLOOKUP(Tableau3[[#This Row],[Alimentation]],'BD Conversation Puissance'!G:H,2,FALSE)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39"/>
  <sheetViews>
    <sheetView topLeftCell="A6" zoomScaleNormal="100" workbookViewId="0">
      <selection activeCell="C22" sqref="C22"/>
    </sheetView>
  </sheetViews>
  <sheetFormatPr baseColWidth="10" defaultRowHeight="15" x14ac:dyDescent="0.25"/>
  <cols>
    <col min="2" max="2" width="44.28515625" style="1" customWidth="1"/>
    <col min="3" max="3" width="27" style="8" customWidth="1"/>
    <col min="4" max="4" width="11.42578125" style="4"/>
    <col min="5" max="5" width="11.42578125" style="5"/>
    <col min="6" max="6" width="11.42578125" style="6"/>
    <col min="7" max="8" width="11.42578125" style="4"/>
  </cols>
  <sheetData>
    <row r="1" spans="2:7" x14ac:dyDescent="0.25">
      <c r="B1" s="3"/>
    </row>
    <row r="2" spans="2:7" x14ac:dyDescent="0.25">
      <c r="B2" s="3"/>
    </row>
    <row r="3" spans="2:7" x14ac:dyDescent="0.25">
      <c r="B3"/>
    </row>
    <row r="4" spans="2:7" x14ac:dyDescent="0.25">
      <c r="B4" s="3"/>
    </row>
    <row r="5" spans="2:7" x14ac:dyDescent="0.25">
      <c r="B5" s="3"/>
      <c r="G5"/>
    </row>
    <row r="6" spans="2:7" x14ac:dyDescent="0.25">
      <c r="B6" s="3"/>
    </row>
    <row r="7" spans="2:7" ht="21" x14ac:dyDescent="0.35">
      <c r="B7" s="64" t="s">
        <v>62</v>
      </c>
      <c r="C7" s="64"/>
    </row>
    <row r="8" spans="2:7" ht="21" x14ac:dyDescent="0.35">
      <c r="B8" s="64"/>
      <c r="C8" s="64"/>
    </row>
    <row r="9" spans="2:7" ht="8.25" customHeight="1" x14ac:dyDescent="0.35">
      <c r="B9" s="11"/>
      <c r="C9" s="12"/>
    </row>
    <row r="10" spans="2:7" ht="21" x14ac:dyDescent="0.35">
      <c r="B10" s="64" t="s">
        <v>63</v>
      </c>
      <c r="C10" s="64"/>
    </row>
    <row r="11" spans="2:7" ht="21" x14ac:dyDescent="0.35">
      <c r="B11" s="64" t="s">
        <v>64</v>
      </c>
      <c r="C11" s="64"/>
    </row>
    <row r="12" spans="2:7" x14ac:dyDescent="0.25">
      <c r="B12" s="65"/>
      <c r="C12" s="65"/>
    </row>
    <row r="13" spans="2:7" x14ac:dyDescent="0.25">
      <c r="B13" s="3"/>
    </row>
    <row r="14" spans="2:7" x14ac:dyDescent="0.25">
      <c r="B14" s="63" t="s">
        <v>23</v>
      </c>
      <c r="C14" s="63"/>
    </row>
    <row r="15" spans="2:7" x14ac:dyDescent="0.25">
      <c r="B15" s="10"/>
      <c r="C15" s="10"/>
    </row>
    <row r="16" spans="2:7" ht="30" customHeight="1" x14ac:dyDescent="0.25">
      <c r="B16" s="62" t="s">
        <v>24</v>
      </c>
      <c r="C16" s="62"/>
    </row>
    <row r="17" spans="2:3" x14ac:dyDescent="0.25">
      <c r="B17" s="3"/>
    </row>
    <row r="18" spans="2:3" x14ac:dyDescent="0.25">
      <c r="B18" s="2" t="s">
        <v>9</v>
      </c>
      <c r="C18" s="7" t="s">
        <v>17</v>
      </c>
    </row>
    <row r="19" spans="2:3" x14ac:dyDescent="0.25">
      <c r="B19" s="1" t="s">
        <v>52</v>
      </c>
      <c r="C19" s="9">
        <v>1</v>
      </c>
    </row>
    <row r="20" spans="2:3" x14ac:dyDescent="0.25">
      <c r="B20" s="1" t="s">
        <v>40</v>
      </c>
      <c r="C20" s="9">
        <v>0.8</v>
      </c>
    </row>
    <row r="21" spans="2:3" x14ac:dyDescent="0.25">
      <c r="B21" s="1" t="s">
        <v>45</v>
      </c>
      <c r="C21" s="9">
        <v>0.6</v>
      </c>
    </row>
    <row r="22" spans="2:3" x14ac:dyDescent="0.25">
      <c r="C22" s="9"/>
    </row>
    <row r="23" spans="2:3" x14ac:dyDescent="0.25">
      <c r="C23" s="9"/>
    </row>
    <row r="24" spans="2:3" x14ac:dyDescent="0.25">
      <c r="C24" s="9"/>
    </row>
    <row r="25" spans="2:3" x14ac:dyDescent="0.25">
      <c r="C25" s="9"/>
    </row>
    <row r="26" spans="2:3" x14ac:dyDescent="0.25">
      <c r="C26" s="9"/>
    </row>
    <row r="27" spans="2:3" x14ac:dyDescent="0.25">
      <c r="C27" s="9"/>
    </row>
    <row r="28" spans="2:3" x14ac:dyDescent="0.25">
      <c r="C28" s="9"/>
    </row>
    <row r="29" spans="2:3" x14ac:dyDescent="0.25">
      <c r="C29" s="9"/>
    </row>
    <row r="30" spans="2:3" x14ac:dyDescent="0.25">
      <c r="B30"/>
    </row>
    <row r="31" spans="2:3" x14ac:dyDescent="0.25">
      <c r="B31" s="62" t="s">
        <v>28</v>
      </c>
      <c r="C31" s="62"/>
    </row>
    <row r="32" spans="2:3" x14ac:dyDescent="0.25">
      <c r="B32" s="1" t="s">
        <v>28</v>
      </c>
      <c r="C32" s="13">
        <v>0.3</v>
      </c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</sheetData>
  <mergeCells count="8">
    <mergeCell ref="B31:C31"/>
    <mergeCell ref="B14:C14"/>
    <mergeCell ref="B16:C16"/>
    <mergeCell ref="B7:C7"/>
    <mergeCell ref="B8:C8"/>
    <mergeCell ref="B10:C10"/>
    <mergeCell ref="B11:C11"/>
    <mergeCell ref="B12:C12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zoomScale="85" zoomScaleNormal="85" zoomScaleSheetLayoutView="70" workbookViewId="0">
      <selection activeCell="B10" sqref="B10"/>
    </sheetView>
  </sheetViews>
  <sheetFormatPr baseColWidth="10" defaultRowHeight="15" x14ac:dyDescent="0.25"/>
  <cols>
    <col min="1" max="1" width="13.5703125" style="15" customWidth="1"/>
    <col min="2" max="2" width="19.5703125" style="15" bestFit="1" customWidth="1"/>
    <col min="3" max="3" width="12" style="1" customWidth="1"/>
    <col min="4" max="4" width="13" style="1" customWidth="1"/>
    <col min="5" max="5" width="11.7109375" style="1" customWidth="1"/>
    <col min="6" max="6" width="27.140625" style="14" bestFit="1" customWidth="1"/>
    <col min="7" max="7" width="12.85546875" style="14" bestFit="1" customWidth="1"/>
    <col min="8" max="8" width="64" style="14" bestFit="1" customWidth="1"/>
    <col min="9" max="9" width="15.28515625" style="14" customWidth="1"/>
    <col min="10" max="10" width="17.85546875" style="14" customWidth="1"/>
    <col min="11" max="11" width="9.85546875" style="14" customWidth="1"/>
    <col min="12" max="12" width="24.42578125" style="1" customWidth="1"/>
    <col min="13" max="13" width="12.42578125" style="1" customWidth="1"/>
    <col min="14" max="14" width="29.85546875" style="1" customWidth="1"/>
    <col min="15" max="16384" width="11.42578125" style="1"/>
  </cols>
  <sheetData>
    <row r="1" spans="1:14" s="2" customFormat="1" x14ac:dyDescent="0.25">
      <c r="A1" s="17" t="s">
        <v>0</v>
      </c>
      <c r="B1" s="18" t="s">
        <v>1</v>
      </c>
      <c r="C1" s="19" t="s">
        <v>11</v>
      </c>
      <c r="D1" s="19" t="s">
        <v>6</v>
      </c>
      <c r="E1" s="19" t="s">
        <v>5</v>
      </c>
      <c r="F1" s="20" t="s">
        <v>35</v>
      </c>
      <c r="G1" s="20" t="s">
        <v>2</v>
      </c>
      <c r="H1" s="20" t="s">
        <v>8</v>
      </c>
      <c r="I1" s="20" t="s">
        <v>9</v>
      </c>
      <c r="J1" s="20" t="s">
        <v>33</v>
      </c>
      <c r="K1" s="20" t="s">
        <v>12</v>
      </c>
      <c r="L1" s="19" t="s">
        <v>19</v>
      </c>
      <c r="M1" s="19" t="s">
        <v>10</v>
      </c>
      <c r="N1" s="21" t="s">
        <v>18</v>
      </c>
    </row>
    <row r="2" spans="1:14" x14ac:dyDescent="0.25">
      <c r="A2" s="58" t="s">
        <v>39</v>
      </c>
      <c r="B2" s="60" t="s">
        <v>41</v>
      </c>
      <c r="C2" s="61" t="s">
        <v>11</v>
      </c>
      <c r="F2" s="14" t="str">
        <f>Tableau2[[#This Row],[ARMOIRE]]&amp;"-"&amp;Tableau2[[#This Row],[Normal]]&amp;Tableau2[[#This Row],[Secouru]]&amp;Tableau2[[#This Row],[Ondulé]]</f>
        <v>TGBT-Normal</v>
      </c>
      <c r="G2" s="59" t="s">
        <v>42</v>
      </c>
      <c r="H2" s="59" t="s">
        <v>43</v>
      </c>
      <c r="I2" s="59" t="s">
        <v>40</v>
      </c>
      <c r="J2" s="14">
        <v>2.25</v>
      </c>
      <c r="K2" s="14" t="s">
        <v>16</v>
      </c>
      <c r="L2" s="1">
        <f>Tableau2[[#This Row],[PUISSANCE]]*VLOOKUP(Tableau2[[#This Row],[Unité]],'BD Conversation Puissance'!A:B,2,FALSE)</f>
        <v>2250</v>
      </c>
      <c r="M2" s="1">
        <f>VLOOKUP(Tableau2[[#This Row],[Categorie]],PDG!B:C,2,)</f>
        <v>0.8</v>
      </c>
      <c r="N2" s="16">
        <f>Tableau2[[#This Row],[PUISSANCE en W]]*Tableau2[[#This Row],[Facteur]]</f>
        <v>1800</v>
      </c>
    </row>
    <row r="3" spans="1:14" x14ac:dyDescent="0.25">
      <c r="A3" s="58" t="s">
        <v>44</v>
      </c>
      <c r="B3" s="60" t="s">
        <v>41</v>
      </c>
      <c r="C3" s="61" t="s">
        <v>11</v>
      </c>
      <c r="F3" s="14" t="str">
        <f>Tableau2[[#This Row],[ARMOIRE]]&amp;"-"&amp;Tableau2[[#This Row],[Normal]]&amp;Tableau2[[#This Row],[Secouru]]&amp;Tableau2[[#This Row],[Ondulé]]</f>
        <v>TGBT-Normal</v>
      </c>
      <c r="G3" s="59" t="s">
        <v>42</v>
      </c>
      <c r="H3" s="59" t="s">
        <v>46</v>
      </c>
      <c r="I3" s="59" t="s">
        <v>45</v>
      </c>
      <c r="J3" s="14">
        <v>800</v>
      </c>
      <c r="K3" s="14" t="s">
        <v>14</v>
      </c>
      <c r="L3" s="1">
        <f>Tableau2[[#This Row],[PUISSANCE]]*VLOOKUP(Tableau2[[#This Row],[Unité]],'BD Conversation Puissance'!A:B,2,FALSE)</f>
        <v>800</v>
      </c>
      <c r="M3" s="1">
        <f>VLOOKUP(Tableau2[[#This Row],[Categorie]],PDG!B:C,2,)</f>
        <v>0.6</v>
      </c>
      <c r="N3" s="16">
        <f>Tableau2[[#This Row],[PUISSANCE en W]]*Tableau2[[#This Row],[Facteur]]</f>
        <v>480</v>
      </c>
    </row>
    <row r="4" spans="1:14" x14ac:dyDescent="0.25">
      <c r="A4" s="58" t="s">
        <v>47</v>
      </c>
      <c r="B4" s="60" t="s">
        <v>41</v>
      </c>
      <c r="C4" s="61" t="s">
        <v>11</v>
      </c>
      <c r="F4" s="14" t="str">
        <f>Tableau2[[#This Row],[ARMOIRE]]&amp;"-"&amp;Tableau2[[#This Row],[Normal]]&amp;Tableau2[[#This Row],[Secouru]]&amp;Tableau2[[#This Row],[Ondulé]]</f>
        <v>TGBT-Normal</v>
      </c>
      <c r="G4" s="59" t="s">
        <v>42</v>
      </c>
      <c r="H4" s="59" t="s">
        <v>48</v>
      </c>
      <c r="I4" s="59" t="s">
        <v>45</v>
      </c>
      <c r="J4" s="14">
        <v>400</v>
      </c>
      <c r="K4" s="14" t="s">
        <v>14</v>
      </c>
      <c r="L4" s="1">
        <f>Tableau2[[#This Row],[PUISSANCE]]*VLOOKUP(Tableau2[[#This Row],[Unité]],'BD Conversation Puissance'!A:B,2,FALSE)</f>
        <v>400</v>
      </c>
      <c r="M4" s="1">
        <f>VLOOKUP(Tableau2[[#This Row],[Categorie]],PDG!B:C,2,)</f>
        <v>0.6</v>
      </c>
      <c r="N4" s="16">
        <f>Tableau2[[#This Row],[PUISSANCE en W]]*Tableau2[[#This Row],[Facteur]]</f>
        <v>240</v>
      </c>
    </row>
    <row r="5" spans="1:14" x14ac:dyDescent="0.25">
      <c r="A5" s="58" t="s">
        <v>49</v>
      </c>
      <c r="B5" s="60" t="s">
        <v>41</v>
      </c>
      <c r="C5" s="61" t="s">
        <v>11</v>
      </c>
      <c r="F5" s="14" t="str">
        <f>Tableau2[[#This Row],[ARMOIRE]]&amp;"-"&amp;Tableau2[[#This Row],[Normal]]&amp;Tableau2[[#This Row],[Secouru]]&amp;Tableau2[[#This Row],[Ondulé]]</f>
        <v>TGBT-Normal</v>
      </c>
      <c r="G5" s="59" t="s">
        <v>42</v>
      </c>
      <c r="H5" s="59" t="s">
        <v>50</v>
      </c>
      <c r="I5" s="59" t="s">
        <v>40</v>
      </c>
      <c r="J5" s="14">
        <v>2.2000000000000002</v>
      </c>
      <c r="K5" s="14" t="s">
        <v>16</v>
      </c>
      <c r="L5" s="1">
        <f>Tableau2[[#This Row],[PUISSANCE]]*VLOOKUP(Tableau2[[#This Row],[Unité]],'BD Conversation Puissance'!A:B,2,FALSE)</f>
        <v>2200</v>
      </c>
      <c r="M5" s="1">
        <f>VLOOKUP(Tableau2[[#This Row],[Categorie]],PDG!B:C,2,)</f>
        <v>0.8</v>
      </c>
      <c r="N5" s="16">
        <f>Tableau2[[#This Row],[PUISSANCE en W]]*Tableau2[[#This Row],[Facteur]]</f>
        <v>1760</v>
      </c>
    </row>
    <row r="6" spans="1:14" x14ac:dyDescent="0.25">
      <c r="A6" s="58" t="s">
        <v>51</v>
      </c>
      <c r="B6" s="60" t="s">
        <v>41</v>
      </c>
      <c r="C6" s="61" t="s">
        <v>11</v>
      </c>
      <c r="F6" s="14" t="str">
        <f>Tableau2[[#This Row],[ARMOIRE]]&amp;"-"&amp;Tableau2[[#This Row],[Normal]]&amp;Tableau2[[#This Row],[Secouru]]&amp;Tableau2[[#This Row],[Ondulé]]</f>
        <v>TGBT-Normal</v>
      </c>
      <c r="G6" s="59" t="s">
        <v>42</v>
      </c>
      <c r="H6" s="59" t="s">
        <v>53</v>
      </c>
      <c r="I6" s="59" t="s">
        <v>52</v>
      </c>
      <c r="J6" s="14">
        <v>100</v>
      </c>
      <c r="K6" s="14" t="s">
        <v>14</v>
      </c>
      <c r="L6" s="1">
        <f>Tableau2[[#This Row],[PUISSANCE]]*VLOOKUP(Tableau2[[#This Row],[Unité]],'BD Conversation Puissance'!A:B,2,FALSE)</f>
        <v>100</v>
      </c>
      <c r="M6" s="1">
        <f>VLOOKUP(Tableau2[[#This Row],[Categorie]],PDG!B:C,2,)</f>
        <v>1</v>
      </c>
      <c r="N6" s="16">
        <f>Tableau2[[#This Row],[PUISSANCE en W]]*Tableau2[[#This Row],[Facteur]]</f>
        <v>100</v>
      </c>
    </row>
    <row r="7" spans="1:14" x14ac:dyDescent="0.25">
      <c r="A7" s="58" t="s">
        <v>54</v>
      </c>
      <c r="B7" s="60" t="s">
        <v>67</v>
      </c>
      <c r="C7" s="61" t="s">
        <v>11</v>
      </c>
      <c r="F7" s="14" t="str">
        <f>Tableau2[[#This Row],[ARMOIRE]]&amp;"-"&amp;Tableau2[[#This Row],[Normal]]&amp;Tableau2[[#This Row],[Secouru]]&amp;Tableau2[[#This Row],[Ondulé]]</f>
        <v>TD1-Normal</v>
      </c>
      <c r="G7" s="59" t="s">
        <v>42</v>
      </c>
      <c r="H7" s="59" t="s">
        <v>55</v>
      </c>
      <c r="I7" s="59" t="s">
        <v>52</v>
      </c>
      <c r="J7" s="14">
        <v>0.5</v>
      </c>
      <c r="K7" s="14" t="s">
        <v>16</v>
      </c>
      <c r="L7" s="1">
        <f>Tableau2[[#This Row],[PUISSANCE]]*VLOOKUP(Tableau2[[#This Row],[Unité]],'BD Conversation Puissance'!A:B,2,FALSE)</f>
        <v>500</v>
      </c>
      <c r="M7" s="1">
        <f>VLOOKUP(Tableau2[[#This Row],[Categorie]],PDG!B:C,2,)</f>
        <v>1</v>
      </c>
      <c r="N7" s="16">
        <f>Tableau2[[#This Row],[PUISSANCE en W]]*Tableau2[[#This Row],[Facteur]]</f>
        <v>500</v>
      </c>
    </row>
    <row r="8" spans="1:14" x14ac:dyDescent="0.25">
      <c r="A8" s="58" t="s">
        <v>56</v>
      </c>
      <c r="B8" s="60" t="s">
        <v>68</v>
      </c>
      <c r="C8" s="61" t="s">
        <v>11</v>
      </c>
      <c r="F8" s="14" t="str">
        <f>Tableau2[[#This Row],[ARMOIRE]]&amp;"-"&amp;Tableau2[[#This Row],[Normal]]&amp;Tableau2[[#This Row],[Secouru]]&amp;Tableau2[[#This Row],[Ondulé]]</f>
        <v>TD2-Normal</v>
      </c>
      <c r="G8" s="59" t="s">
        <v>57</v>
      </c>
      <c r="H8" s="59" t="s">
        <v>58</v>
      </c>
      <c r="I8" s="59" t="s">
        <v>52</v>
      </c>
      <c r="J8" s="14">
        <v>5.6</v>
      </c>
      <c r="K8" s="14" t="s">
        <v>16</v>
      </c>
      <c r="L8" s="1">
        <f>Tableau2[[#This Row],[PUISSANCE]]*VLOOKUP(Tableau2[[#This Row],[Unité]],'BD Conversation Puissance'!A:B,2,FALSE)</f>
        <v>5600</v>
      </c>
      <c r="M8" s="1">
        <f>VLOOKUP(Tableau2[[#This Row],[Categorie]],PDG!B:C,2,)</f>
        <v>1</v>
      </c>
      <c r="N8" s="16">
        <f>Tableau2[[#This Row],[PUISSANCE en W]]*Tableau2[[#This Row],[Facteur]]</f>
        <v>5600</v>
      </c>
    </row>
    <row r="9" spans="1:14" x14ac:dyDescent="0.25">
      <c r="A9" s="58" t="s">
        <v>59</v>
      </c>
      <c r="B9" s="60" t="s">
        <v>67</v>
      </c>
      <c r="C9" s="61" t="s">
        <v>11</v>
      </c>
      <c r="F9" s="14" t="str">
        <f>Tableau2[[#This Row],[ARMOIRE]]&amp;"-"&amp;Tableau2[[#This Row],[Normal]]&amp;Tableau2[[#This Row],[Secouru]]&amp;Tableau2[[#This Row],[Ondulé]]</f>
        <v>TD1-Normal</v>
      </c>
      <c r="G9" s="59" t="s">
        <v>60</v>
      </c>
      <c r="H9" s="59" t="s">
        <v>61</v>
      </c>
      <c r="I9" s="59" t="s">
        <v>52</v>
      </c>
      <c r="J9" s="14">
        <v>3000</v>
      </c>
      <c r="K9" s="14" t="s">
        <v>14</v>
      </c>
      <c r="L9" s="1">
        <f>Tableau2[[#This Row],[PUISSANCE]]*VLOOKUP(Tableau2[[#This Row],[Unité]],'BD Conversation Puissance'!A:B,2,FALSE)</f>
        <v>3000</v>
      </c>
      <c r="M9" s="1">
        <f>VLOOKUP(Tableau2[[#This Row],[Categorie]],PDG!B:C,2,)</f>
        <v>1</v>
      </c>
      <c r="N9" s="16">
        <f>Tableau2[[#This Row],[PUISSANCE en W]]*Tableau2[[#This Row],[Facteur]]</f>
        <v>3000</v>
      </c>
    </row>
  </sheetData>
  <sortState ref="A2:N9">
    <sortCondition ref="I8"/>
  </sortState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"/>
  <sheetViews>
    <sheetView tabSelected="1" zoomScale="70" zoomScaleNormal="70" workbookViewId="0">
      <selection activeCell="E12" sqref="E12"/>
    </sheetView>
  </sheetViews>
  <sheetFormatPr baseColWidth="10" defaultRowHeight="15" x14ac:dyDescent="0.25"/>
  <cols>
    <col min="1" max="2" width="32.140625" style="22" customWidth="1"/>
    <col min="3" max="3" width="35.140625" style="22" customWidth="1"/>
    <col min="4" max="4" width="24.140625" style="22" customWidth="1"/>
    <col min="5" max="5" width="35.5703125" style="22" customWidth="1"/>
    <col min="6" max="6" width="14.85546875" style="22" customWidth="1"/>
    <col min="7" max="7" width="20.5703125" style="23" customWidth="1"/>
    <col min="8" max="9" width="32.140625" style="23" customWidth="1"/>
    <col min="10" max="10" width="21.28515625" style="25" customWidth="1"/>
    <col min="11" max="16384" width="11.42578125" style="24"/>
  </cols>
  <sheetData>
    <row r="1" spans="1:10" ht="71.25" customHeight="1" x14ac:dyDescent="0.25">
      <c r="A1" s="26" t="s">
        <v>29</v>
      </c>
      <c r="B1" s="26" t="s">
        <v>11</v>
      </c>
      <c r="C1" s="27" t="s">
        <v>25</v>
      </c>
      <c r="D1" s="27" t="s">
        <v>20</v>
      </c>
      <c r="E1" s="27" t="s">
        <v>26</v>
      </c>
      <c r="F1" s="27" t="s">
        <v>7</v>
      </c>
      <c r="G1" s="28" t="s">
        <v>31</v>
      </c>
      <c r="H1" s="28" t="s">
        <v>27</v>
      </c>
      <c r="I1" s="29" t="s">
        <v>30</v>
      </c>
      <c r="J1" s="29" t="s">
        <v>32</v>
      </c>
    </row>
    <row r="2" spans="1:10" x14ac:dyDescent="0.25">
      <c r="A2" s="44" t="s">
        <v>37</v>
      </c>
      <c r="B2" s="45"/>
      <c r="C2" s="46"/>
      <c r="D2" s="47"/>
      <c r="E2" s="46"/>
      <c r="F2" s="47"/>
      <c r="G2" s="48"/>
      <c r="H2" s="48"/>
      <c r="I2" s="49"/>
      <c r="J2" s="50"/>
    </row>
    <row r="3" spans="1:10" x14ac:dyDescent="0.25">
      <c r="A3" s="30" t="s">
        <v>65</v>
      </c>
      <c r="B3" s="30" t="s">
        <v>11</v>
      </c>
      <c r="C3" s="31">
        <f>SUMIF('Les départs'!F:F,Tableau3[[#This Row],[Armoires :]],'Les départs'!L:L)</f>
        <v>5750</v>
      </c>
      <c r="D3" s="31">
        <v>1</v>
      </c>
      <c r="E3" s="31">
        <f>SUMIF('Les départs'!F:F,Tableau3[[#This Row],[Armoires :]],'Les départs'!N:N)</f>
        <v>4380</v>
      </c>
      <c r="F3" s="31" t="s">
        <v>4</v>
      </c>
      <c r="G3" s="32">
        <f>Tableau3[[#This Row],[Puissance Armoire en W Avec Coef K]]/'BD Conversation Puissance'!$E$1/230/VLOOKUP(Tableau3[[#This Row],[Alimentation]],'BD Conversation Puissance'!G:H,2,FALSE)</f>
        <v>7.0531400966183577</v>
      </c>
      <c r="H3" s="32">
        <f>Tableau3[[#This Row],[Intensité avec COEF]]*(1+PDG!$C$32)</f>
        <v>9.1690821256038646</v>
      </c>
      <c r="I3" s="33" t="s">
        <v>66</v>
      </c>
      <c r="J3" s="33">
        <f>Tableau3[[#This Row],[Puissance Armoire en W sans Coef K]]/'BD Conversation Puissance'!$E$1/230/VLOOKUP(Tableau3[[#This Row],[Alimentation]],'BD Conversation Puissance'!G:H,2,FALSE)</f>
        <v>9.2592592592592595</v>
      </c>
    </row>
    <row r="4" spans="1:10" x14ac:dyDescent="0.25">
      <c r="A4" s="30" t="s">
        <v>69</v>
      </c>
      <c r="B4" s="30" t="s">
        <v>11</v>
      </c>
      <c r="C4" s="31">
        <f>SUMIF('Les départs'!F:F,Tableau3[[#This Row],[Armoires :]],'Les départs'!L:L)</f>
        <v>3500</v>
      </c>
      <c r="D4" s="31">
        <v>1</v>
      </c>
      <c r="E4" s="31">
        <f>SUMIF('Les départs'!F:F,Tableau3[[#This Row],[Armoires :]],'Les départs'!N:N)</f>
        <v>3500</v>
      </c>
      <c r="F4" s="31" t="s">
        <v>4</v>
      </c>
      <c r="G4" s="32">
        <f>Tableau3[[#This Row],[Puissance Armoire en W Avec Coef K]]/'BD Conversation Puissance'!$E$1/230/VLOOKUP(Tableau3[[#This Row],[Alimentation]],'BD Conversation Puissance'!G:H,2,FALSE)</f>
        <v>5.636070853462158</v>
      </c>
      <c r="H4" s="32">
        <f>Tableau3[[#This Row],[Intensité avec COEF]]*(1+PDG!$C$32)</f>
        <v>7.3268921095008057</v>
      </c>
      <c r="I4" s="33" t="s">
        <v>71</v>
      </c>
      <c r="J4" s="33">
        <f>Tableau3[[#This Row],[Puissance Armoire en W sans Coef K]]/'BD Conversation Puissance'!$E$1/230/VLOOKUP(Tableau3[[#This Row],[Alimentation]],'BD Conversation Puissance'!G:H,2,FALSE)</f>
        <v>5.636070853462158</v>
      </c>
    </row>
    <row r="5" spans="1:10" ht="15.75" customHeight="1" x14ac:dyDescent="0.25">
      <c r="A5" s="30" t="s">
        <v>70</v>
      </c>
      <c r="B5" s="30" t="s">
        <v>11</v>
      </c>
      <c r="C5" s="31">
        <f>SUMIF('Les départs'!F:F,Tableau3[[#This Row],[Armoires :]],'Les départs'!L:L)</f>
        <v>5600</v>
      </c>
      <c r="D5" s="31">
        <v>1</v>
      </c>
      <c r="E5" s="31">
        <f>SUMIF('Les départs'!F:F,Tableau3[[#This Row],[Armoires :]],'Les départs'!N:N)</f>
        <v>5600</v>
      </c>
      <c r="F5" s="31" t="s">
        <v>4</v>
      </c>
      <c r="G5" s="32">
        <f>Tableau3[[#This Row],[Puissance Armoire en W Avec Coef K]]/'BD Conversation Puissance'!$E$1/230/VLOOKUP(Tableau3[[#This Row],[Alimentation]],'BD Conversation Puissance'!G:H,2,FALSE)</f>
        <v>9.0177133655394517</v>
      </c>
      <c r="H5" s="32">
        <f>Tableau3[[#This Row],[Intensité avec COEF]]*(1+PDG!$C$32)</f>
        <v>11.723027375201287</v>
      </c>
      <c r="I5" s="33" t="s">
        <v>72</v>
      </c>
      <c r="J5" s="33">
        <f>Tableau3[[#This Row],[Puissance Armoire en W sans Coef K]]/'BD Conversation Puissance'!$E$1/230/VLOOKUP(Tableau3[[#This Row],[Alimentation]],'BD Conversation Puissance'!G:H,2,FALSE)</f>
        <v>9.0177133655394517</v>
      </c>
    </row>
    <row r="6" spans="1:10" s="35" customFormat="1" x14ac:dyDescent="0.25">
      <c r="A6" s="51" t="s">
        <v>38</v>
      </c>
      <c r="B6" s="52"/>
      <c r="C6" s="53"/>
      <c r="D6" s="54"/>
      <c r="E6" s="53"/>
      <c r="F6" s="54"/>
      <c r="G6" s="55"/>
      <c r="H6" s="55"/>
      <c r="I6" s="56"/>
      <c r="J6" s="57"/>
    </row>
    <row r="7" spans="1:10" x14ac:dyDescent="0.25">
      <c r="A7" s="66" t="s">
        <v>41</v>
      </c>
      <c r="B7" s="66" t="s">
        <v>11</v>
      </c>
      <c r="C7" s="67">
        <f>SUM(C3:C5)</f>
        <v>14850</v>
      </c>
      <c r="D7" s="67">
        <v>1</v>
      </c>
      <c r="E7" s="67">
        <f>SUM(E3:E5)</f>
        <v>13480</v>
      </c>
      <c r="F7" s="31" t="s">
        <v>4</v>
      </c>
      <c r="G7" s="67">
        <f>SUM(G3:G5)</f>
        <v>21.706924315619965</v>
      </c>
      <c r="H7" s="68">
        <f>SUM(H3:H5)</f>
        <v>28.219001610305956</v>
      </c>
      <c r="I7" s="69" t="s">
        <v>66</v>
      </c>
      <c r="J7" s="33">
        <f>Tableau3[[#This Row],[Puissance Armoire en W sans Coef K]]/'BD Conversation Puissance'!$E$1/230/VLOOKUP(Tableau3[[#This Row],[Alimentation]],'BD Conversation Puissance'!G:H,2,FALSE)</f>
        <v>23.913043478260871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B541-FB65-4ED8-B68A-7EB4D3AAF593}">
  <dimension ref="A1:T28"/>
  <sheetViews>
    <sheetView zoomScale="55" zoomScaleNormal="55" workbookViewId="0">
      <selection activeCell="E3" sqref="E3"/>
    </sheetView>
  </sheetViews>
  <sheetFormatPr baseColWidth="10" defaultRowHeight="15" x14ac:dyDescent="0.25"/>
  <cols>
    <col min="4" max="4" width="20.5703125" customWidth="1"/>
    <col min="5" max="5" width="46.140625" customWidth="1"/>
    <col min="12" max="12" width="16.5703125" bestFit="1" customWidth="1"/>
    <col min="13" max="13" width="37.85546875" customWidth="1"/>
    <col min="15" max="15" width="10.7109375" customWidth="1"/>
  </cols>
  <sheetData>
    <row r="1" spans="1:20" x14ac:dyDescent="0.25">
      <c r="A1" s="34"/>
      <c r="B1" s="34"/>
      <c r="C1" s="34"/>
      <c r="G1" s="35"/>
      <c r="O1" s="35"/>
      <c r="T1" s="36"/>
    </row>
    <row r="2" spans="1:20" ht="21" x14ac:dyDescent="0.25">
      <c r="A2" s="34"/>
      <c r="B2" s="34"/>
      <c r="C2" s="34"/>
      <c r="D2" s="37" t="s">
        <v>29</v>
      </c>
      <c r="E2" s="38" t="s">
        <v>41</v>
      </c>
      <c r="G2" s="35"/>
      <c r="O2" s="35"/>
      <c r="T2" s="36"/>
    </row>
    <row r="3" spans="1:20" ht="21" x14ac:dyDescent="0.25">
      <c r="B3" s="39"/>
      <c r="D3" s="37" t="s">
        <v>36</v>
      </c>
      <c r="E3" s="40" t="str">
        <f>VLOOKUP(E2,Resultat!$A:$K,2,FALSE)</f>
        <v>Normal</v>
      </c>
      <c r="G3" s="35"/>
      <c r="O3" s="35"/>
      <c r="T3" s="36"/>
    </row>
    <row r="4" spans="1:20" ht="60" x14ac:dyDescent="0.25">
      <c r="B4" s="39"/>
      <c r="D4" s="41" t="s">
        <v>25</v>
      </c>
      <c r="E4" s="42">
        <f>VLOOKUP(E2,Resultat!$A:$K,3,FALSE)</f>
        <v>14850</v>
      </c>
      <c r="G4" s="35"/>
      <c r="O4" s="35"/>
      <c r="T4" s="36"/>
    </row>
    <row r="5" spans="1:20" ht="30" x14ac:dyDescent="0.25">
      <c r="B5" s="39"/>
      <c r="D5" s="41" t="s">
        <v>20</v>
      </c>
      <c r="E5" s="42">
        <f>VLOOKUP(E2,Resultat!$A:$K,4,FALSE)</f>
        <v>1</v>
      </c>
      <c r="G5" s="35"/>
      <c r="O5" s="35"/>
      <c r="T5" s="36"/>
    </row>
    <row r="6" spans="1:20" ht="60" x14ac:dyDescent="0.25">
      <c r="B6" s="39"/>
      <c r="D6" s="41" t="s">
        <v>26</v>
      </c>
      <c r="E6" s="42">
        <f>VLOOKUP(E2,Resultat!$A:$K,5,FALSE)</f>
        <v>13480</v>
      </c>
      <c r="G6" s="35"/>
      <c r="L6" s="37" t="s">
        <v>29</v>
      </c>
      <c r="M6" s="38" t="s">
        <v>69</v>
      </c>
      <c r="O6" s="35"/>
      <c r="T6" s="36"/>
    </row>
    <row r="7" spans="1:20" ht="30" x14ac:dyDescent="0.25">
      <c r="B7" s="39"/>
      <c r="D7" s="41" t="s">
        <v>7</v>
      </c>
      <c r="E7" s="42" t="str">
        <f>VLOOKUP(E2,Resultat!$A:$K,6,FALSE)</f>
        <v>TETRA</v>
      </c>
      <c r="G7" s="35"/>
      <c r="L7" s="37" t="s">
        <v>36</v>
      </c>
      <c r="M7" s="40" t="str">
        <f>VLOOKUP(M6,Resultat!$A:$K,2,FALSE)</f>
        <v>Normal</v>
      </c>
      <c r="O7" s="35"/>
      <c r="T7" s="36"/>
    </row>
    <row r="8" spans="1:20" ht="45" x14ac:dyDescent="0.25">
      <c r="B8" s="39"/>
      <c r="D8" s="43" t="s">
        <v>31</v>
      </c>
      <c r="E8" s="42">
        <f>VLOOKUP(E2,Resultat!$A:$K,7,FALSE)</f>
        <v>21.706924315619965</v>
      </c>
      <c r="G8" s="35"/>
      <c r="L8" s="41" t="s">
        <v>25</v>
      </c>
      <c r="M8" s="42">
        <f>VLOOKUP(M6,Resultat!$A:$K,3,FALSE)</f>
        <v>3500</v>
      </c>
      <c r="O8" s="35"/>
      <c r="T8" s="36"/>
    </row>
    <row r="9" spans="1:20" ht="30" x14ac:dyDescent="0.25">
      <c r="B9" s="39"/>
      <c r="D9" s="43" t="s">
        <v>27</v>
      </c>
      <c r="E9" s="42">
        <f>VLOOKUP(E2,Resultat!$A:$K,8,FALSE)</f>
        <v>28.219001610305956</v>
      </c>
      <c r="G9" s="35"/>
      <c r="L9" s="41" t="s">
        <v>20</v>
      </c>
      <c r="M9" s="42">
        <f>VLOOKUP(M6,Resultat!$A:$K,4,FALSE)</f>
        <v>1</v>
      </c>
      <c r="O9" s="35"/>
      <c r="T9" s="36"/>
    </row>
    <row r="10" spans="1:20" ht="60" x14ac:dyDescent="0.25">
      <c r="B10" s="39"/>
      <c r="D10" s="43" t="s">
        <v>30</v>
      </c>
      <c r="E10" s="42" t="str">
        <f>VLOOKUP(E2,Resultat!$A:$K,9,FALSE)</f>
        <v>4x40A</v>
      </c>
      <c r="G10" s="35"/>
      <c r="L10" s="41" t="s">
        <v>26</v>
      </c>
      <c r="M10" s="42">
        <f>VLOOKUP(M6,Resultat!$A:$K,5,FALSE)</f>
        <v>3500</v>
      </c>
      <c r="O10" s="35"/>
      <c r="T10" s="36"/>
    </row>
    <row r="11" spans="1:20" ht="21" x14ac:dyDescent="0.25">
      <c r="B11" s="39"/>
      <c r="D11" s="43" t="s">
        <v>32</v>
      </c>
      <c r="E11" s="42">
        <f>VLOOKUP(E2,Resultat!$A:$K,8,FALSE)</f>
        <v>28.219001610305956</v>
      </c>
      <c r="G11" s="35"/>
      <c r="L11" s="41" t="s">
        <v>7</v>
      </c>
      <c r="M11" s="42" t="str">
        <f>VLOOKUP(M6,Resultat!$A:$K,6,FALSE)</f>
        <v>TETRA</v>
      </c>
      <c r="O11" s="35"/>
      <c r="T11" s="36"/>
    </row>
    <row r="12" spans="1:20" ht="30" x14ac:dyDescent="0.25">
      <c r="B12" s="39"/>
      <c r="G12" s="35"/>
      <c r="L12" s="43" t="s">
        <v>31</v>
      </c>
      <c r="M12" s="42">
        <f>VLOOKUP(M6,Resultat!$A:$K,7,FALSE)</f>
        <v>5.636070853462158</v>
      </c>
      <c r="O12" s="35"/>
      <c r="T12" s="36"/>
    </row>
    <row r="13" spans="1:20" ht="45" x14ac:dyDescent="0.25">
      <c r="B13" s="39"/>
      <c r="G13" s="35"/>
      <c r="L13" s="43" t="s">
        <v>27</v>
      </c>
      <c r="M13" s="42">
        <f>VLOOKUP(M6,Resultat!$A:$K,8,FALSE)</f>
        <v>7.3268921095008057</v>
      </c>
      <c r="O13" s="35"/>
      <c r="T13" s="36"/>
    </row>
    <row r="14" spans="1:20" ht="30" x14ac:dyDescent="0.25">
      <c r="B14" s="39"/>
      <c r="G14" s="35"/>
      <c r="L14" s="43" t="s">
        <v>30</v>
      </c>
      <c r="M14" s="42" t="str">
        <f>VLOOKUP(M6,Resultat!$A:$K,9,FALSE)</f>
        <v>4x10A</v>
      </c>
      <c r="O14" s="35"/>
      <c r="T14" s="36"/>
    </row>
    <row r="15" spans="1:20" ht="30" x14ac:dyDescent="0.25">
      <c r="B15" s="39"/>
      <c r="G15" s="35"/>
      <c r="L15" s="43" t="s">
        <v>32</v>
      </c>
      <c r="M15" s="42">
        <f>VLOOKUP(M6,Resultat!$A:$K,8,FALSE)</f>
        <v>7.3268921095008057</v>
      </c>
      <c r="O15" s="35"/>
      <c r="T15" s="36"/>
    </row>
    <row r="16" spans="1:20" x14ac:dyDescent="0.25">
      <c r="B16" s="39"/>
      <c r="G16" s="35"/>
      <c r="O16" s="35"/>
      <c r="T16" s="36"/>
    </row>
    <row r="17" spans="2:20" ht="21" x14ac:dyDescent="0.25">
      <c r="B17" s="39"/>
      <c r="G17" s="35"/>
      <c r="L17" s="37" t="s">
        <v>29</v>
      </c>
      <c r="M17" s="38" t="s">
        <v>70</v>
      </c>
      <c r="O17" s="35"/>
      <c r="T17" s="36"/>
    </row>
    <row r="18" spans="2:20" ht="21" x14ac:dyDescent="0.25">
      <c r="B18" s="39"/>
      <c r="G18" s="35"/>
      <c r="L18" s="37" t="s">
        <v>36</v>
      </c>
      <c r="M18" s="40" t="str">
        <f>VLOOKUP(M17,Resultat!$A:$K,2,FALSE)</f>
        <v>Normal</v>
      </c>
      <c r="O18" s="35"/>
      <c r="T18" s="36"/>
    </row>
    <row r="19" spans="2:20" ht="60" x14ac:dyDescent="0.25">
      <c r="B19" s="39"/>
      <c r="G19" s="35"/>
      <c r="L19" s="41" t="s">
        <v>25</v>
      </c>
      <c r="M19" s="42">
        <f>VLOOKUP(M17,Resultat!$A:$K,3,FALSE)</f>
        <v>5600</v>
      </c>
      <c r="O19" s="35"/>
      <c r="T19" s="36"/>
    </row>
    <row r="20" spans="2:20" ht="30" x14ac:dyDescent="0.25">
      <c r="B20" s="39"/>
      <c r="G20" s="35"/>
      <c r="L20" s="41" t="s">
        <v>20</v>
      </c>
      <c r="M20" s="42">
        <f>VLOOKUP(M17,Resultat!$A:$K,4,FALSE)</f>
        <v>1</v>
      </c>
      <c r="O20" s="35"/>
      <c r="T20" s="36"/>
    </row>
    <row r="21" spans="2:20" ht="45" x14ac:dyDescent="0.25">
      <c r="B21" s="39"/>
      <c r="G21" s="35"/>
      <c r="L21" s="41" t="s">
        <v>26</v>
      </c>
      <c r="M21" s="42">
        <f>VLOOKUP(M17,Resultat!$A:$K,5,FALSE)</f>
        <v>5600</v>
      </c>
      <c r="O21" s="35"/>
      <c r="T21" s="36"/>
    </row>
    <row r="22" spans="2:20" ht="21" x14ac:dyDescent="0.25">
      <c r="B22" s="39"/>
      <c r="G22" s="35"/>
      <c r="L22" s="41" t="s">
        <v>7</v>
      </c>
      <c r="M22" s="42" t="str">
        <f>VLOOKUP(M17,Resultat!$A:$K,6,FALSE)</f>
        <v>TETRA</v>
      </c>
      <c r="O22" s="35"/>
      <c r="T22" s="36"/>
    </row>
    <row r="23" spans="2:20" ht="30" x14ac:dyDescent="0.25">
      <c r="B23" s="39"/>
      <c r="G23" s="35"/>
      <c r="L23" s="43" t="s">
        <v>31</v>
      </c>
      <c r="M23" s="42">
        <f>VLOOKUP(M17,Resultat!$A:$K,7,FALSE)</f>
        <v>9.0177133655394517</v>
      </c>
      <c r="O23" s="35"/>
      <c r="T23" s="36"/>
    </row>
    <row r="24" spans="2:20" ht="45" x14ac:dyDescent="0.25">
      <c r="B24" s="39"/>
      <c r="G24" s="35"/>
      <c r="L24" s="43" t="s">
        <v>27</v>
      </c>
      <c r="M24" s="42">
        <f>VLOOKUP(M17,Resultat!$A:$K,8,FALSE)</f>
        <v>11.723027375201287</v>
      </c>
      <c r="O24" s="35"/>
      <c r="T24" s="36"/>
    </row>
    <row r="25" spans="2:20" ht="30" x14ac:dyDescent="0.25">
      <c r="B25" s="39"/>
      <c r="G25" s="35"/>
      <c r="L25" s="43" t="s">
        <v>30</v>
      </c>
      <c r="M25" s="42" t="str">
        <f>VLOOKUP(M17,Resultat!$A:$K,9,FALSE)</f>
        <v>4x16A</v>
      </c>
      <c r="O25" s="35"/>
      <c r="T25" s="36"/>
    </row>
    <row r="26" spans="2:20" ht="30" x14ac:dyDescent="0.25">
      <c r="B26" s="39"/>
      <c r="G26" s="35"/>
      <c r="L26" s="43" t="s">
        <v>32</v>
      </c>
      <c r="M26" s="42">
        <f>VLOOKUP(M17,Resultat!$A:$K,8,FALSE)</f>
        <v>11.723027375201287</v>
      </c>
      <c r="O26" s="35"/>
      <c r="T26" s="36"/>
    </row>
    <row r="27" spans="2:20" x14ac:dyDescent="0.25">
      <c r="B27" s="39"/>
      <c r="G27" s="35"/>
      <c r="O27" s="35"/>
      <c r="T27" s="36"/>
    </row>
    <row r="28" spans="2:20" x14ac:dyDescent="0.25">
      <c r="B28" s="39"/>
      <c r="G28" s="35"/>
      <c r="O28" s="35"/>
      <c r="T28" s="3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8"/>
  <sheetViews>
    <sheetView workbookViewId="0">
      <selection activeCell="E10" sqref="E10"/>
    </sheetView>
  </sheetViews>
  <sheetFormatPr baseColWidth="10" defaultRowHeight="15" x14ac:dyDescent="0.25"/>
  <cols>
    <col min="1" max="1" width="8.140625" style="1" bestFit="1" customWidth="1"/>
    <col min="2" max="2" width="26.5703125" style="1" bestFit="1" customWidth="1"/>
  </cols>
  <sheetData>
    <row r="1" spans="1:8" x14ac:dyDescent="0.25">
      <c r="A1" s="2" t="s">
        <v>12</v>
      </c>
      <c r="B1" s="2" t="s">
        <v>22</v>
      </c>
      <c r="D1" s="2" t="s">
        <v>21</v>
      </c>
      <c r="E1" s="1">
        <v>0.9</v>
      </c>
    </row>
    <row r="2" spans="1:8" x14ac:dyDescent="0.25">
      <c r="A2" s="1" t="s">
        <v>13</v>
      </c>
      <c r="B2" s="1">
        <f>E1*1000</f>
        <v>900</v>
      </c>
      <c r="G2" s="1" t="s">
        <v>3</v>
      </c>
      <c r="H2">
        <v>1</v>
      </c>
    </row>
    <row r="3" spans="1:8" x14ac:dyDescent="0.25">
      <c r="A3" s="1" t="s">
        <v>14</v>
      </c>
      <c r="B3" s="1">
        <v>1</v>
      </c>
      <c r="G3" t="s">
        <v>4</v>
      </c>
      <c r="H3">
        <v>3</v>
      </c>
    </row>
    <row r="4" spans="1:8" x14ac:dyDescent="0.25">
      <c r="A4" s="1" t="s">
        <v>34</v>
      </c>
      <c r="B4" s="1">
        <f>E1</f>
        <v>0.9</v>
      </c>
    </row>
    <row r="5" spans="1:8" x14ac:dyDescent="0.25">
      <c r="A5" s="1" t="s">
        <v>15</v>
      </c>
      <c r="B5" s="1">
        <f>230*E1</f>
        <v>207</v>
      </c>
    </row>
    <row r="6" spans="1:8" x14ac:dyDescent="0.25">
      <c r="A6" s="1" t="s">
        <v>16</v>
      </c>
      <c r="B6" s="1">
        <v>1000</v>
      </c>
    </row>
    <row r="7" spans="1:8" x14ac:dyDescent="0.25">
      <c r="A7"/>
      <c r="B7"/>
    </row>
    <row r="8" spans="1:8" x14ac:dyDescent="0.25">
      <c r="A8"/>
      <c r="B8"/>
    </row>
    <row r="9" spans="1:8" x14ac:dyDescent="0.25">
      <c r="A9"/>
      <c r="B9"/>
    </row>
    <row r="10" spans="1:8" x14ac:dyDescent="0.25">
      <c r="A10"/>
      <c r="B10"/>
    </row>
    <row r="11" spans="1:8" x14ac:dyDescent="0.25">
      <c r="A11"/>
      <c r="B11"/>
    </row>
    <row r="12" spans="1:8" x14ac:dyDescent="0.25">
      <c r="A12"/>
      <c r="B12"/>
    </row>
    <row r="13" spans="1:8" x14ac:dyDescent="0.25">
      <c r="A13"/>
      <c r="B13"/>
    </row>
    <row r="14" spans="1:8" x14ac:dyDescent="0.25">
      <c r="A14"/>
      <c r="B14"/>
    </row>
    <row r="15" spans="1:8" x14ac:dyDescent="0.25">
      <c r="A15"/>
      <c r="B15"/>
    </row>
    <row r="16" spans="1:8" x14ac:dyDescent="0.25">
      <c r="A16"/>
      <c r="B16"/>
    </row>
    <row r="17" spans="1:3" x14ac:dyDescent="0.25">
      <c r="A17"/>
      <c r="B17"/>
    </row>
    <row r="18" spans="1:3" x14ac:dyDescent="0.25">
      <c r="A18"/>
      <c r="B18"/>
    </row>
    <row r="19" spans="1:3" x14ac:dyDescent="0.25">
      <c r="A19"/>
      <c r="B19"/>
    </row>
    <row r="20" spans="1:3" x14ac:dyDescent="0.25">
      <c r="A20"/>
      <c r="B20"/>
    </row>
    <row r="21" spans="1:3" x14ac:dyDescent="0.25">
      <c r="A21"/>
      <c r="B21"/>
    </row>
    <row r="22" spans="1:3" x14ac:dyDescent="0.25">
      <c r="A22"/>
      <c r="B22"/>
      <c r="C22" s="5"/>
    </row>
    <row r="23" spans="1:3" x14ac:dyDescent="0.25">
      <c r="A23"/>
      <c r="B23"/>
      <c r="C23" s="5"/>
    </row>
    <row r="24" spans="1:3" x14ac:dyDescent="0.25">
      <c r="A24"/>
      <c r="B24"/>
      <c r="C24" s="5"/>
    </row>
    <row r="25" spans="1:3" x14ac:dyDescent="0.25">
      <c r="A25"/>
      <c r="B25"/>
      <c r="C25" s="5"/>
    </row>
    <row r="26" spans="1:3" x14ac:dyDescent="0.25">
      <c r="A26"/>
      <c r="B26"/>
      <c r="C26" s="5"/>
    </row>
    <row r="27" spans="1:3" x14ac:dyDescent="0.25">
      <c r="A27"/>
      <c r="B27"/>
      <c r="C27" s="5"/>
    </row>
    <row r="28" spans="1:3" x14ac:dyDescent="0.25">
      <c r="A28"/>
      <c r="B28"/>
      <c r="C28" s="5"/>
    </row>
    <row r="29" spans="1:3" x14ac:dyDescent="0.25">
      <c r="A29"/>
      <c r="B29"/>
      <c r="C29" s="5"/>
    </row>
    <row r="30" spans="1:3" x14ac:dyDescent="0.25">
      <c r="A30"/>
      <c r="B30"/>
      <c r="C30" s="5"/>
    </row>
    <row r="31" spans="1:3" x14ac:dyDescent="0.25">
      <c r="A31"/>
      <c r="B31"/>
      <c r="C31" s="5"/>
    </row>
    <row r="32" spans="1:3" x14ac:dyDescent="0.25">
      <c r="A32"/>
      <c r="B32"/>
      <c r="C32" s="5"/>
    </row>
    <row r="33" spans="1:3" x14ac:dyDescent="0.25">
      <c r="A33"/>
      <c r="B33"/>
      <c r="C33" s="5"/>
    </row>
    <row r="34" spans="1:3" x14ac:dyDescent="0.25">
      <c r="A34"/>
      <c r="B34"/>
      <c r="C34" s="5"/>
    </row>
    <row r="35" spans="1:3" x14ac:dyDescent="0.25">
      <c r="A35"/>
      <c r="B35"/>
      <c r="C35" s="5"/>
    </row>
    <row r="36" spans="1:3" x14ac:dyDescent="0.25">
      <c r="A36"/>
      <c r="B36"/>
      <c r="C36" s="5"/>
    </row>
    <row r="37" spans="1:3" x14ac:dyDescent="0.25">
      <c r="A37"/>
      <c r="B37"/>
      <c r="C37" s="5"/>
    </row>
    <row r="38" spans="1:3" x14ac:dyDescent="0.25">
      <c r="A38"/>
      <c r="B38"/>
      <c r="C38" s="5"/>
    </row>
    <row r="39" spans="1:3" x14ac:dyDescent="0.25">
      <c r="A39"/>
      <c r="B39"/>
      <c r="C39" s="5"/>
    </row>
    <row r="40" spans="1:3" x14ac:dyDescent="0.25">
      <c r="A40"/>
      <c r="B40"/>
      <c r="C40" s="5"/>
    </row>
    <row r="41" spans="1:3" x14ac:dyDescent="0.25">
      <c r="A41"/>
      <c r="B41"/>
      <c r="C41" s="5"/>
    </row>
    <row r="42" spans="1:3" x14ac:dyDescent="0.25">
      <c r="A42"/>
      <c r="B42"/>
      <c r="C42" s="5"/>
    </row>
    <row r="43" spans="1:3" x14ac:dyDescent="0.25">
      <c r="A43"/>
      <c r="B43"/>
      <c r="C43" s="5"/>
    </row>
    <row r="44" spans="1:3" x14ac:dyDescent="0.25">
      <c r="A44"/>
      <c r="B44"/>
      <c r="C44" s="5"/>
    </row>
    <row r="45" spans="1:3" x14ac:dyDescent="0.25">
      <c r="A45"/>
      <c r="B45"/>
      <c r="C45" s="5"/>
    </row>
    <row r="46" spans="1:3" x14ac:dyDescent="0.25">
      <c r="A46"/>
      <c r="B46"/>
      <c r="C46" s="5"/>
    </row>
    <row r="47" spans="1:3" x14ac:dyDescent="0.25">
      <c r="A47"/>
      <c r="B47"/>
      <c r="C47" s="5"/>
    </row>
    <row r="48" spans="1:3" x14ac:dyDescent="0.25">
      <c r="A48"/>
      <c r="B48"/>
      <c r="C48" s="5"/>
    </row>
    <row r="49" spans="1:3" x14ac:dyDescent="0.25">
      <c r="A49"/>
      <c r="B49"/>
      <c r="C49" s="5"/>
    </row>
    <row r="50" spans="1:3" x14ac:dyDescent="0.25">
      <c r="A50"/>
      <c r="B50"/>
      <c r="C50" s="5"/>
    </row>
    <row r="51" spans="1:3" x14ac:dyDescent="0.25">
      <c r="A51"/>
      <c r="B51"/>
      <c r="C51" s="5"/>
    </row>
    <row r="52" spans="1:3" x14ac:dyDescent="0.25">
      <c r="A52"/>
      <c r="B52"/>
      <c r="C52" s="5"/>
    </row>
    <row r="53" spans="1:3" x14ac:dyDescent="0.25">
      <c r="A53"/>
      <c r="B53"/>
      <c r="C53" s="5"/>
    </row>
    <row r="54" spans="1:3" x14ac:dyDescent="0.25">
      <c r="A54"/>
      <c r="B54"/>
      <c r="C54" s="5"/>
    </row>
    <row r="55" spans="1:3" x14ac:dyDescent="0.25">
      <c r="A55"/>
      <c r="B55"/>
      <c r="C55" s="5"/>
    </row>
    <row r="56" spans="1:3" x14ac:dyDescent="0.25">
      <c r="A56"/>
      <c r="B56"/>
      <c r="C56" s="5"/>
    </row>
    <row r="57" spans="1:3" x14ac:dyDescent="0.25">
      <c r="A57"/>
      <c r="B57"/>
      <c r="C57" s="5"/>
    </row>
    <row r="58" spans="1:3" x14ac:dyDescent="0.25">
      <c r="A58"/>
      <c r="B58"/>
      <c r="C58" s="5"/>
    </row>
    <row r="59" spans="1:3" x14ac:dyDescent="0.25">
      <c r="A59"/>
      <c r="B59"/>
      <c r="C59" s="5"/>
    </row>
    <row r="60" spans="1:3" x14ac:dyDescent="0.25">
      <c r="A60"/>
      <c r="B60"/>
      <c r="C60" s="5"/>
    </row>
    <row r="61" spans="1:3" x14ac:dyDescent="0.25">
      <c r="A61"/>
      <c r="B61"/>
      <c r="C61" s="5"/>
    </row>
    <row r="62" spans="1:3" x14ac:dyDescent="0.25">
      <c r="A62"/>
      <c r="B62"/>
      <c r="C62" s="5"/>
    </row>
    <row r="63" spans="1:3" x14ac:dyDescent="0.25">
      <c r="A63"/>
      <c r="B63"/>
      <c r="C63" s="5"/>
    </row>
    <row r="64" spans="1:3" x14ac:dyDescent="0.25">
      <c r="A64"/>
      <c r="B64"/>
      <c r="C64" s="5"/>
    </row>
    <row r="65" spans="1:3" x14ac:dyDescent="0.25">
      <c r="A65"/>
      <c r="B65"/>
      <c r="C65" s="5"/>
    </row>
    <row r="66" spans="1:3" x14ac:dyDescent="0.25">
      <c r="A66"/>
      <c r="B66"/>
      <c r="C66" s="5"/>
    </row>
    <row r="67" spans="1:3" x14ac:dyDescent="0.25">
      <c r="A67"/>
      <c r="B67"/>
      <c r="C67" s="5"/>
    </row>
    <row r="68" spans="1:3" x14ac:dyDescent="0.25">
      <c r="A68"/>
      <c r="B68"/>
      <c r="C68" s="5"/>
    </row>
    <row r="69" spans="1:3" x14ac:dyDescent="0.25">
      <c r="A69"/>
      <c r="B69"/>
      <c r="C69" s="5"/>
    </row>
    <row r="70" spans="1:3" x14ac:dyDescent="0.25">
      <c r="A70"/>
      <c r="B70"/>
      <c r="C70" s="5"/>
    </row>
    <row r="71" spans="1:3" x14ac:dyDescent="0.25">
      <c r="A71"/>
      <c r="B71"/>
      <c r="C71" s="5"/>
    </row>
    <row r="72" spans="1:3" x14ac:dyDescent="0.25">
      <c r="A72"/>
      <c r="B72"/>
      <c r="C72" s="5"/>
    </row>
    <row r="73" spans="1:3" x14ac:dyDescent="0.25">
      <c r="A73"/>
      <c r="B73"/>
      <c r="C73" s="5"/>
    </row>
    <row r="74" spans="1:3" x14ac:dyDescent="0.25">
      <c r="A74"/>
      <c r="B74"/>
      <c r="C74" s="5"/>
    </row>
    <row r="75" spans="1:3" x14ac:dyDescent="0.25">
      <c r="A75"/>
      <c r="B75"/>
      <c r="C75" s="5"/>
    </row>
    <row r="76" spans="1:3" x14ac:dyDescent="0.25">
      <c r="A76"/>
      <c r="B76"/>
      <c r="C76" s="5"/>
    </row>
    <row r="77" spans="1:3" x14ac:dyDescent="0.25">
      <c r="A77"/>
      <c r="B77"/>
      <c r="C77" s="5"/>
    </row>
    <row r="78" spans="1:3" x14ac:dyDescent="0.25">
      <c r="A78"/>
      <c r="B78"/>
      <c r="C78" s="5"/>
    </row>
    <row r="79" spans="1:3" x14ac:dyDescent="0.25">
      <c r="A79"/>
      <c r="B79"/>
      <c r="C79" s="5"/>
    </row>
    <row r="80" spans="1:3" x14ac:dyDescent="0.25">
      <c r="A80"/>
      <c r="B80"/>
      <c r="C80" s="5"/>
    </row>
    <row r="81" spans="1:3" x14ac:dyDescent="0.25">
      <c r="A81"/>
      <c r="B81"/>
      <c r="C81" s="5"/>
    </row>
    <row r="82" spans="1:3" x14ac:dyDescent="0.25">
      <c r="A82"/>
      <c r="B82"/>
      <c r="C82" s="5"/>
    </row>
    <row r="83" spans="1:3" x14ac:dyDescent="0.25">
      <c r="A83"/>
      <c r="B83"/>
      <c r="C83" s="5"/>
    </row>
    <row r="84" spans="1:3" x14ac:dyDescent="0.25">
      <c r="A84"/>
      <c r="B84"/>
      <c r="C84" s="5"/>
    </row>
    <row r="85" spans="1:3" x14ac:dyDescent="0.25">
      <c r="A85"/>
      <c r="B85"/>
      <c r="C85" s="5"/>
    </row>
    <row r="86" spans="1:3" x14ac:dyDescent="0.25">
      <c r="A86"/>
      <c r="B86"/>
      <c r="C86" s="5"/>
    </row>
    <row r="87" spans="1:3" x14ac:dyDescent="0.25">
      <c r="A87"/>
      <c r="B87"/>
      <c r="C87" s="5"/>
    </row>
    <row r="88" spans="1:3" x14ac:dyDescent="0.25">
      <c r="A88"/>
      <c r="B88"/>
      <c r="C88" s="5"/>
    </row>
    <row r="89" spans="1:3" x14ac:dyDescent="0.25">
      <c r="A89"/>
      <c r="B89"/>
      <c r="C89" s="5"/>
    </row>
    <row r="90" spans="1:3" x14ac:dyDescent="0.25">
      <c r="A90"/>
      <c r="B90"/>
      <c r="C90" s="5"/>
    </row>
    <row r="91" spans="1:3" x14ac:dyDescent="0.25">
      <c r="A91"/>
      <c r="B91"/>
      <c r="C91" s="5"/>
    </row>
    <row r="92" spans="1:3" x14ac:dyDescent="0.25">
      <c r="A92"/>
      <c r="B92"/>
      <c r="C92" s="5"/>
    </row>
    <row r="93" spans="1:3" x14ac:dyDescent="0.25">
      <c r="A93"/>
      <c r="B93"/>
      <c r="C93" s="5"/>
    </row>
    <row r="94" spans="1:3" x14ac:dyDescent="0.25">
      <c r="A94"/>
      <c r="B94"/>
      <c r="C94" s="5"/>
    </row>
    <row r="95" spans="1:3" x14ac:dyDescent="0.25">
      <c r="A95"/>
      <c r="B95"/>
      <c r="C95" s="5"/>
    </row>
    <row r="96" spans="1:3" x14ac:dyDescent="0.25">
      <c r="A96"/>
      <c r="B96"/>
      <c r="C96" s="5"/>
    </row>
    <row r="97" spans="1:3" x14ac:dyDescent="0.25">
      <c r="A97"/>
      <c r="B97"/>
      <c r="C97" s="5"/>
    </row>
    <row r="98" spans="1:3" x14ac:dyDescent="0.25">
      <c r="A98"/>
      <c r="B98"/>
      <c r="C98" s="5"/>
    </row>
    <row r="99" spans="1:3" x14ac:dyDescent="0.25">
      <c r="A99"/>
      <c r="B99"/>
      <c r="C99" s="5"/>
    </row>
    <row r="100" spans="1:3" x14ac:dyDescent="0.25">
      <c r="A100"/>
      <c r="B100"/>
      <c r="C100" s="5"/>
    </row>
    <row r="101" spans="1:3" x14ac:dyDescent="0.25">
      <c r="A101"/>
      <c r="B101"/>
      <c r="C101" s="5"/>
    </row>
    <row r="102" spans="1:3" x14ac:dyDescent="0.25">
      <c r="A102"/>
      <c r="B102"/>
      <c r="C102" s="5"/>
    </row>
    <row r="103" spans="1:3" x14ac:dyDescent="0.25">
      <c r="A103"/>
      <c r="B103"/>
      <c r="C103" s="5"/>
    </row>
    <row r="104" spans="1:3" x14ac:dyDescent="0.25">
      <c r="A104"/>
      <c r="B104"/>
      <c r="C104" s="5"/>
    </row>
    <row r="105" spans="1:3" x14ac:dyDescent="0.25">
      <c r="A105"/>
      <c r="B105"/>
      <c r="C105" s="5"/>
    </row>
    <row r="106" spans="1:3" x14ac:dyDescent="0.25">
      <c r="A106"/>
      <c r="B106"/>
      <c r="C106" s="5"/>
    </row>
    <row r="107" spans="1:3" x14ac:dyDescent="0.25">
      <c r="A107"/>
      <c r="B107"/>
      <c r="C107" s="5"/>
    </row>
    <row r="108" spans="1:3" x14ac:dyDescent="0.25">
      <c r="A108"/>
      <c r="B108"/>
      <c r="C108" s="5"/>
    </row>
    <row r="109" spans="1:3" x14ac:dyDescent="0.25">
      <c r="A109"/>
      <c r="B109"/>
      <c r="C109" s="5"/>
    </row>
    <row r="110" spans="1:3" x14ac:dyDescent="0.25">
      <c r="A110"/>
      <c r="B110"/>
      <c r="C110" s="5"/>
    </row>
    <row r="111" spans="1:3" x14ac:dyDescent="0.25">
      <c r="A111"/>
      <c r="B111"/>
      <c r="C111" s="5"/>
    </row>
    <row r="112" spans="1:3" x14ac:dyDescent="0.25">
      <c r="A112"/>
      <c r="B112"/>
      <c r="C112" s="5"/>
    </row>
    <row r="113" spans="1:3" x14ac:dyDescent="0.25">
      <c r="A113"/>
      <c r="B113"/>
      <c r="C113" s="5"/>
    </row>
    <row r="114" spans="1:3" x14ac:dyDescent="0.25">
      <c r="A114"/>
      <c r="B114"/>
      <c r="C114" s="5"/>
    </row>
    <row r="115" spans="1:3" x14ac:dyDescent="0.25">
      <c r="A115"/>
      <c r="B115"/>
      <c r="C115" s="5"/>
    </row>
    <row r="116" spans="1:3" x14ac:dyDescent="0.25">
      <c r="A116"/>
      <c r="B116"/>
      <c r="C116" s="5"/>
    </row>
    <row r="117" spans="1:3" x14ac:dyDescent="0.25">
      <c r="A117"/>
      <c r="B117"/>
      <c r="C117" s="5"/>
    </row>
    <row r="118" spans="1:3" x14ac:dyDescent="0.25">
      <c r="A118"/>
      <c r="B118"/>
      <c r="C118" s="5"/>
    </row>
    <row r="119" spans="1:3" x14ac:dyDescent="0.25">
      <c r="A119"/>
      <c r="B119"/>
      <c r="C119" s="5"/>
    </row>
    <row r="120" spans="1:3" x14ac:dyDescent="0.25">
      <c r="A120"/>
      <c r="B120"/>
      <c r="C120" s="5"/>
    </row>
    <row r="121" spans="1:3" x14ac:dyDescent="0.25">
      <c r="A121"/>
      <c r="B121"/>
      <c r="C121" s="5"/>
    </row>
    <row r="122" spans="1:3" x14ac:dyDescent="0.25">
      <c r="A122"/>
      <c r="B122"/>
      <c r="C122" s="5"/>
    </row>
    <row r="123" spans="1:3" x14ac:dyDescent="0.25">
      <c r="A123"/>
      <c r="B123"/>
      <c r="C123" s="5"/>
    </row>
    <row r="124" spans="1:3" x14ac:dyDescent="0.25">
      <c r="A124"/>
      <c r="B124"/>
      <c r="C124" s="5"/>
    </row>
    <row r="125" spans="1:3" x14ac:dyDescent="0.25">
      <c r="A125"/>
      <c r="B125"/>
      <c r="C125" s="5"/>
    </row>
    <row r="126" spans="1:3" x14ac:dyDescent="0.25">
      <c r="A126"/>
      <c r="B126"/>
      <c r="C126" s="5"/>
    </row>
    <row r="127" spans="1:3" x14ac:dyDescent="0.25">
      <c r="A127"/>
      <c r="B127"/>
      <c r="C127" s="5"/>
    </row>
    <row r="128" spans="1:3" x14ac:dyDescent="0.25">
      <c r="A128"/>
      <c r="B128"/>
      <c r="C128" s="5"/>
    </row>
    <row r="129" spans="1:3" x14ac:dyDescent="0.25">
      <c r="A129"/>
      <c r="B129"/>
      <c r="C129" s="5"/>
    </row>
    <row r="130" spans="1:3" x14ac:dyDescent="0.25">
      <c r="A130"/>
      <c r="B130"/>
      <c r="C130" s="5"/>
    </row>
    <row r="131" spans="1:3" x14ac:dyDescent="0.25">
      <c r="A131"/>
      <c r="B131"/>
      <c r="C131" s="5"/>
    </row>
    <row r="132" spans="1:3" x14ac:dyDescent="0.25">
      <c r="A132"/>
      <c r="B132"/>
      <c r="C132" s="5"/>
    </row>
    <row r="133" spans="1:3" x14ac:dyDescent="0.25">
      <c r="A133"/>
      <c r="B133"/>
      <c r="C133" s="5"/>
    </row>
    <row r="134" spans="1:3" x14ac:dyDescent="0.25">
      <c r="A134"/>
      <c r="B134"/>
      <c r="C134" s="5"/>
    </row>
    <row r="135" spans="1:3" x14ac:dyDescent="0.25">
      <c r="A135"/>
      <c r="B135"/>
      <c r="C135" s="5"/>
    </row>
    <row r="136" spans="1:3" x14ac:dyDescent="0.25">
      <c r="A136"/>
      <c r="B136"/>
      <c r="C136" s="5"/>
    </row>
    <row r="137" spans="1:3" x14ac:dyDescent="0.25">
      <c r="A137"/>
      <c r="B137"/>
      <c r="C137" s="5"/>
    </row>
    <row r="138" spans="1:3" x14ac:dyDescent="0.25">
      <c r="A138"/>
      <c r="B138"/>
      <c r="C138" s="5"/>
    </row>
    <row r="139" spans="1:3" x14ac:dyDescent="0.25">
      <c r="A139"/>
      <c r="B139"/>
      <c r="C139" s="5"/>
    </row>
    <row r="140" spans="1:3" x14ac:dyDescent="0.25">
      <c r="A140"/>
      <c r="B140"/>
      <c r="C140" s="5"/>
    </row>
    <row r="141" spans="1:3" x14ac:dyDescent="0.25">
      <c r="A141"/>
      <c r="B141"/>
      <c r="C141" s="5"/>
    </row>
    <row r="142" spans="1:3" x14ac:dyDescent="0.25">
      <c r="A142"/>
      <c r="B142"/>
      <c r="C142" s="5"/>
    </row>
    <row r="143" spans="1:3" x14ac:dyDescent="0.25">
      <c r="A143"/>
      <c r="B143"/>
      <c r="C143" s="5"/>
    </row>
    <row r="144" spans="1:3" x14ac:dyDescent="0.25">
      <c r="A144"/>
      <c r="B144"/>
      <c r="C144" s="5"/>
    </row>
    <row r="145" spans="1:3" x14ac:dyDescent="0.25">
      <c r="A145"/>
      <c r="B145"/>
      <c r="C145" s="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/>
      <c r="B148"/>
      <c r="C148" s="5"/>
    </row>
    <row r="149" spans="1:3" x14ac:dyDescent="0.25">
      <c r="A149"/>
      <c r="B149"/>
      <c r="C149" s="5"/>
    </row>
    <row r="150" spans="1:3" x14ac:dyDescent="0.25">
      <c r="A150"/>
      <c r="B150"/>
      <c r="C150" s="5"/>
    </row>
    <row r="151" spans="1:3" x14ac:dyDescent="0.25">
      <c r="A151"/>
      <c r="B151"/>
      <c r="C151" s="5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  <c r="B162"/>
      <c r="C162" s="5"/>
    </row>
    <row r="163" spans="1:3" x14ac:dyDescent="0.25">
      <c r="A163"/>
      <c r="B163"/>
      <c r="C163" s="5"/>
    </row>
    <row r="164" spans="1:3" x14ac:dyDescent="0.25">
      <c r="A164"/>
      <c r="B164"/>
      <c r="C164" s="5"/>
    </row>
    <row r="165" spans="1:3" x14ac:dyDescent="0.25">
      <c r="A165"/>
      <c r="B165"/>
      <c r="C165" s="5"/>
    </row>
    <row r="166" spans="1:3" x14ac:dyDescent="0.25">
      <c r="A166"/>
      <c r="B166"/>
      <c r="C166" s="5"/>
    </row>
    <row r="167" spans="1:3" x14ac:dyDescent="0.25">
      <c r="A167"/>
      <c r="B167"/>
      <c r="C167" s="5"/>
    </row>
    <row r="168" spans="1:3" x14ac:dyDescent="0.25">
      <c r="A168"/>
      <c r="B168"/>
      <c r="C168" s="5"/>
    </row>
    <row r="169" spans="1:3" x14ac:dyDescent="0.25">
      <c r="A169"/>
      <c r="B169"/>
      <c r="C169" s="5"/>
    </row>
    <row r="170" spans="1:3" x14ac:dyDescent="0.25">
      <c r="A170"/>
      <c r="B170"/>
      <c r="C170" s="5"/>
    </row>
    <row r="171" spans="1:3" x14ac:dyDescent="0.25">
      <c r="A171"/>
      <c r="B171"/>
      <c r="C171" s="5"/>
    </row>
    <row r="172" spans="1:3" x14ac:dyDescent="0.25">
      <c r="A172"/>
      <c r="B172"/>
      <c r="C172" s="5"/>
    </row>
    <row r="173" spans="1:3" x14ac:dyDescent="0.25">
      <c r="A173"/>
      <c r="B173"/>
      <c r="C173" s="5"/>
    </row>
    <row r="174" spans="1:3" x14ac:dyDescent="0.25">
      <c r="A174"/>
      <c r="B174"/>
      <c r="C174" s="5"/>
    </row>
    <row r="175" spans="1:3" x14ac:dyDescent="0.25">
      <c r="A175"/>
      <c r="B175"/>
      <c r="C175" s="5"/>
    </row>
    <row r="176" spans="1:3" x14ac:dyDescent="0.25">
      <c r="A176"/>
      <c r="B176"/>
      <c r="C176" s="5"/>
    </row>
    <row r="177" spans="1:3" x14ac:dyDescent="0.25">
      <c r="A177"/>
      <c r="B177"/>
      <c r="C177" s="5"/>
    </row>
    <row r="178" spans="1:3" x14ac:dyDescent="0.25">
      <c r="A178"/>
      <c r="B178"/>
      <c r="C178" s="5"/>
    </row>
    <row r="179" spans="1:3" x14ac:dyDescent="0.25">
      <c r="A179"/>
      <c r="B179"/>
      <c r="C179" s="5"/>
    </row>
    <row r="180" spans="1:3" x14ac:dyDescent="0.25">
      <c r="A180"/>
      <c r="B180"/>
      <c r="C180" s="5"/>
    </row>
    <row r="181" spans="1:3" x14ac:dyDescent="0.25">
      <c r="A181"/>
      <c r="B181"/>
      <c r="C181" s="5"/>
    </row>
    <row r="182" spans="1:3" x14ac:dyDescent="0.25">
      <c r="A182"/>
      <c r="B182"/>
      <c r="C182" s="5"/>
    </row>
    <row r="183" spans="1:3" x14ac:dyDescent="0.25">
      <c r="A183"/>
      <c r="B183"/>
      <c r="C183" s="5"/>
    </row>
    <row r="184" spans="1:3" x14ac:dyDescent="0.25">
      <c r="A184"/>
      <c r="B184"/>
      <c r="C184" s="5"/>
    </row>
    <row r="185" spans="1:3" x14ac:dyDescent="0.25">
      <c r="A185"/>
      <c r="B185"/>
      <c r="C185" s="5"/>
    </row>
    <row r="186" spans="1:3" x14ac:dyDescent="0.25">
      <c r="A186"/>
      <c r="B186"/>
      <c r="C186" s="5"/>
    </row>
    <row r="187" spans="1:3" x14ac:dyDescent="0.25">
      <c r="A187"/>
      <c r="B187"/>
      <c r="C187" s="5"/>
    </row>
    <row r="188" spans="1:3" x14ac:dyDescent="0.25">
      <c r="A188"/>
      <c r="B188"/>
      <c r="C188" s="5"/>
    </row>
    <row r="189" spans="1:3" x14ac:dyDescent="0.25">
      <c r="A189"/>
      <c r="B189"/>
      <c r="C189" s="5"/>
    </row>
    <row r="190" spans="1:3" x14ac:dyDescent="0.25">
      <c r="A190"/>
      <c r="B190"/>
      <c r="C190" s="5"/>
    </row>
    <row r="191" spans="1:3" x14ac:dyDescent="0.25">
      <c r="A191"/>
      <c r="B191"/>
      <c r="C191" s="5"/>
    </row>
    <row r="192" spans="1:3" x14ac:dyDescent="0.25">
      <c r="A192"/>
      <c r="B192"/>
      <c r="C192" s="5"/>
    </row>
    <row r="193" spans="1:3" x14ac:dyDescent="0.25">
      <c r="A193"/>
      <c r="B193"/>
      <c r="C193" s="5"/>
    </row>
    <row r="194" spans="1:3" x14ac:dyDescent="0.25">
      <c r="A194"/>
      <c r="B194"/>
      <c r="C194" s="5"/>
    </row>
    <row r="195" spans="1:3" x14ac:dyDescent="0.25">
      <c r="A195"/>
      <c r="B195"/>
      <c r="C195" s="5"/>
    </row>
    <row r="196" spans="1:3" x14ac:dyDescent="0.25">
      <c r="A196"/>
      <c r="B196"/>
      <c r="C196" s="5"/>
    </row>
    <row r="197" spans="1:3" x14ac:dyDescent="0.25">
      <c r="A197"/>
      <c r="B197"/>
      <c r="C197" s="5"/>
    </row>
    <row r="198" spans="1:3" x14ac:dyDescent="0.25">
      <c r="A198"/>
      <c r="B198"/>
      <c r="C198" s="5"/>
    </row>
    <row r="199" spans="1:3" x14ac:dyDescent="0.25">
      <c r="A199"/>
      <c r="B199"/>
      <c r="C199" s="5"/>
    </row>
    <row r="200" spans="1:3" x14ac:dyDescent="0.25">
      <c r="A200"/>
      <c r="B200"/>
      <c r="C200" s="5"/>
    </row>
    <row r="201" spans="1:3" x14ac:dyDescent="0.25">
      <c r="A201"/>
      <c r="B201"/>
      <c r="C201" s="5"/>
    </row>
    <row r="202" spans="1:3" x14ac:dyDescent="0.25">
      <c r="A202"/>
      <c r="B202"/>
      <c r="C202" s="5"/>
    </row>
    <row r="203" spans="1:3" x14ac:dyDescent="0.25">
      <c r="A203"/>
      <c r="B203"/>
      <c r="C203" s="5"/>
    </row>
    <row r="204" spans="1:3" x14ac:dyDescent="0.25">
      <c r="A204"/>
      <c r="B204"/>
      <c r="C204" s="5"/>
    </row>
    <row r="205" spans="1:3" x14ac:dyDescent="0.25">
      <c r="A205"/>
      <c r="B205"/>
      <c r="C205" s="5"/>
    </row>
    <row r="206" spans="1:3" x14ac:dyDescent="0.25">
      <c r="A206"/>
      <c r="B206"/>
      <c r="C206" s="5"/>
    </row>
    <row r="207" spans="1:3" x14ac:dyDescent="0.25">
      <c r="A207"/>
      <c r="B207"/>
      <c r="C207" s="5"/>
    </row>
    <row r="208" spans="1:3" x14ac:dyDescent="0.25">
      <c r="A208"/>
      <c r="B208"/>
      <c r="C208" s="5"/>
    </row>
    <row r="209" spans="1:3" x14ac:dyDescent="0.25">
      <c r="A209"/>
      <c r="B209"/>
      <c r="C209" s="5"/>
    </row>
    <row r="210" spans="1:3" x14ac:dyDescent="0.25">
      <c r="A210"/>
      <c r="B210"/>
      <c r="C210" s="5"/>
    </row>
    <row r="211" spans="1:3" x14ac:dyDescent="0.25">
      <c r="A211"/>
      <c r="B211"/>
      <c r="C211" s="5"/>
    </row>
    <row r="212" spans="1:3" x14ac:dyDescent="0.25">
      <c r="A212"/>
      <c r="B212"/>
      <c r="C212" s="5"/>
    </row>
    <row r="213" spans="1:3" x14ac:dyDescent="0.25">
      <c r="A213"/>
      <c r="B213"/>
      <c r="C213" s="5"/>
    </row>
    <row r="214" spans="1:3" x14ac:dyDescent="0.25">
      <c r="A214"/>
      <c r="B214"/>
      <c r="C214" s="5"/>
    </row>
    <row r="215" spans="1:3" x14ac:dyDescent="0.25">
      <c r="A215"/>
      <c r="B215"/>
      <c r="C215" s="5"/>
    </row>
    <row r="216" spans="1:3" x14ac:dyDescent="0.25">
      <c r="A216"/>
      <c r="B216"/>
      <c r="C216" s="5"/>
    </row>
    <row r="217" spans="1:3" x14ac:dyDescent="0.25">
      <c r="A217"/>
      <c r="B217"/>
      <c r="C217" s="5"/>
    </row>
    <row r="218" spans="1:3" x14ac:dyDescent="0.25">
      <c r="A218"/>
      <c r="B218"/>
      <c r="C218" s="5"/>
    </row>
    <row r="219" spans="1:3" x14ac:dyDescent="0.25">
      <c r="A219"/>
      <c r="B219"/>
      <c r="C219" s="5"/>
    </row>
    <row r="220" spans="1:3" x14ac:dyDescent="0.25">
      <c r="A220"/>
      <c r="B220"/>
      <c r="C220" s="5"/>
    </row>
    <row r="221" spans="1:3" x14ac:dyDescent="0.25">
      <c r="A221"/>
      <c r="B221"/>
      <c r="C221" s="5"/>
    </row>
    <row r="222" spans="1:3" x14ac:dyDescent="0.25">
      <c r="A222"/>
      <c r="B222"/>
      <c r="C222" s="5"/>
    </row>
    <row r="223" spans="1:3" x14ac:dyDescent="0.25">
      <c r="A223"/>
      <c r="B223"/>
      <c r="C223" s="5"/>
    </row>
    <row r="224" spans="1:3" x14ac:dyDescent="0.25">
      <c r="A224"/>
      <c r="B224"/>
      <c r="C224" s="5"/>
    </row>
    <row r="225" spans="1:3" x14ac:dyDescent="0.25">
      <c r="A225"/>
      <c r="B225"/>
      <c r="C225" s="5"/>
    </row>
    <row r="226" spans="1:3" x14ac:dyDescent="0.25">
      <c r="A226"/>
      <c r="B226"/>
      <c r="C226" s="5"/>
    </row>
    <row r="227" spans="1:3" x14ac:dyDescent="0.25">
      <c r="A227"/>
      <c r="B227"/>
    </row>
    <row r="228" spans="1:3" x14ac:dyDescent="0.25">
      <c r="A228"/>
      <c r="B228"/>
    </row>
    <row r="229" spans="1:3" x14ac:dyDescent="0.25">
      <c r="A229"/>
      <c r="B229"/>
    </row>
    <row r="230" spans="1:3" x14ac:dyDescent="0.25">
      <c r="A230"/>
      <c r="B230"/>
    </row>
    <row r="231" spans="1:3" x14ac:dyDescent="0.25">
      <c r="A231"/>
      <c r="B231"/>
    </row>
    <row r="232" spans="1:3" x14ac:dyDescent="0.25">
      <c r="A232"/>
      <c r="B232"/>
    </row>
    <row r="233" spans="1:3" x14ac:dyDescent="0.25">
      <c r="A233"/>
      <c r="B233"/>
    </row>
    <row r="234" spans="1:3" x14ac:dyDescent="0.25">
      <c r="A234"/>
      <c r="B234"/>
    </row>
    <row r="235" spans="1:3" x14ac:dyDescent="0.25">
      <c r="A235"/>
      <c r="B235"/>
    </row>
    <row r="236" spans="1:3" x14ac:dyDescent="0.25">
      <c r="A236"/>
      <c r="B236"/>
    </row>
    <row r="237" spans="1:3" x14ac:dyDescent="0.25">
      <c r="A237"/>
      <c r="B237"/>
    </row>
    <row r="238" spans="1:3" x14ac:dyDescent="0.25">
      <c r="A238"/>
      <c r="B238"/>
    </row>
    <row r="239" spans="1:3" x14ac:dyDescent="0.25">
      <c r="A239"/>
      <c r="B239"/>
    </row>
    <row r="240" spans="1:3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PDG</vt:lpstr>
      <vt:lpstr>Les départs</vt:lpstr>
      <vt:lpstr>Resultat</vt:lpstr>
      <vt:lpstr>Synoptique</vt:lpstr>
      <vt:lpstr>BD Conversation Puissance</vt:lpstr>
      <vt:lpstr>'Les départs'!Impression_des_titres</vt:lpstr>
      <vt:lpstr>Resultat!Impression_des_titres</vt:lpstr>
      <vt:lpstr>'Les départs'!Zone_d_impression</vt:lpstr>
      <vt:lpstr>PDG!Zone_d_impression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PLS</dc:creator>
  <cp:lastModifiedBy>Pierre-Louis Souvignet</cp:lastModifiedBy>
  <cp:lastPrinted>2018-03-30T10:07:59Z</cp:lastPrinted>
  <dcterms:created xsi:type="dcterms:W3CDTF">2016-10-01T19:22:54Z</dcterms:created>
  <dcterms:modified xsi:type="dcterms:W3CDTF">2018-10-26T13:34:07Z</dcterms:modified>
</cp:coreProperties>
</file>